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<sst xmlns="http://schemas.openxmlformats.org/spreadsheetml/2006/main" count="1861" uniqueCount="268">
  <si>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</si>
  <si>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</si>
  <si>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</si>
  <si>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</si>
  <si>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</si>
  <si>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</si>
  <si>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</si>
  <si>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</si>
  <si>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</si>
  <si>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</si>
  <si>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</si>
  <si>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</si>
  <si>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</si>
  <si>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</si>
  <si>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</si>
  <si>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</si>
  <si>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</si>
  <si>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</si>
  <si>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</si>
  <si>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</si>
  <si>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</si>
  <si>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</si>
  <si>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</si>
  <si>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</si>
  <si>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</si>
  <si>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</si>
  <si>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</si>
  <si>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</si>
  <si>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</si>
  <si>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</si>
  <si>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</si>
  <si>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</si>
  <si>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</si>
  <si>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</si>
  <si>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</si>
  <si>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</si>
  <si>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</si>
  <si>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</si>
  <si>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</si>
  <si>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</si>
  <si>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</si>
  <si>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</si>
  <si>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</si>
  <si>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</si>
  <si>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</si>
  <si>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</si>
  <si>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</si>
  <si>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</si>
  <si>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</si>
  <si>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</si>
  <si>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</si>
  <si>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</si>
  <si>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</si>
  <si>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</si>
  <si>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</si>
  <si>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</si>
  <si>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</si>
  <si>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</si>
  <si>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</si>
  <si>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</si>
  <si>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</si>
  <si>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</si>
  <si>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</si>
  <si>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</si>
  <si>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</si>
  <si>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</si>
  <si>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</si>
  <si>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</si>
  <si>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</si>
  <si>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</si>
  <si>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</si>
  <si>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</si>
  <si>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</si>
  <si>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</si>
  <si>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</si>
  <si>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</si>
  <si>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</si>
  <si>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</si>
  <si>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</si>
  <si>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</si>
  <si>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</si>
  <si>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</si>
  <si>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</si>
  <si>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</si>
  <si>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</si>
  <si>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</si>
  <si>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</si>
  <si>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</si>
  <si>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</si>
  <si>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</si>
  <si>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</si>
  <si>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</si>
  <si>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</si>
  <si>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</si>
  <si>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</si>
  <si>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</si>
  <si>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</si>
  <si>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</si>
  <si>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</si>
  <si>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</si>
  <si>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</si>
  <si>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</si>
  <si>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</si>
  <si>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</si>
  <si>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</si>
  <si>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</si>
  <si>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</si>
  <si>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</si>
  <si>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</si>
  <si>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</si>
  <si>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</si>
  <si>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</si>
  <si>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</si>
  <si>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</si>
  <si>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</si>
  <si>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</si>
  <si>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</si>
  <si>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</si>
  <si>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</si>
  <si>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</si>
  <si>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</si>
  <si>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</si>
  <si>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</si>
  <si>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</si>
  <si>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</si>
  <si>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</si>
  <si>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</si>
  <si>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</si>
  <si>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</si>
  <si>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</si>
  <si>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</si>
  <si>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</si>
  <si>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</si>
  <si>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</si>
  <si>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</si>
  <si>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</si>
  <si>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</si>
  <si>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</si>
  <si>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</si>
  <si>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</si>
  <si>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</si>
  <si>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</si>
  <si>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</si>
  <si>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</si>
  <si>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</si>
  <si>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</si>
  <si>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</si>
  <si>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</si>
  <si>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</si>
  <si>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</si>
  <si>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</si>
  <si>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</si>
  <si>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</si>
  <si>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</si>
  <si>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</si>
  <si>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</si>
  <si>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</si>
  <si>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</si>
  <si>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</si>
  <si>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</si>
  <si>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</si>
  <si>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</si>
  <si>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</si>
  <si>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</si>
  <si>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</si>
  <si>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</si>
  <si>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</si>
  <si>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</si>
  <si>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</si>
  <si>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</si>
  <si>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</si>
  <si>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</si>
  <si>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</si>
  <si>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</si>
  <si>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</si>
  <si>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</si>
  <si>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</si>
  <si>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</si>
  <si>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</si>
  <si>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</si>
  <si>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</si>
  <si>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</si>
  <si>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</si>
  <si>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</si>
  <si>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</si>
  <si>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</si>
  <si>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</si>
  <si>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</si>
  <si>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</si>
  <si>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</si>
  <si>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</si>
  <si>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</si>
  <si>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</si>
  <si>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</si>
  <si>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</si>
  <si>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</si>
  <si>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</si>
  <si>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</si>
  <si>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</si>
  <si>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</si>
  <si>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</si>
  <si>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</si>
  <si>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</si>
  <si>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</si>
  <si>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</si>
  <si>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</si>
  <si>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</si>
  <si>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</si>
  <si>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</si>
  <si>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</si>
  <si>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</si>
  <si>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</si>
  <si>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</si>
  <si>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</si>
  <si>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</si>
  <si>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</si>
  <si>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</si>
  <si>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</si>
  <si>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</si>
  <si>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</si>
  <si>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</si>
  <si>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</si>
  <si>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</si>
  <si>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</si>
  <si>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</si>
  <si>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</si>
  <si>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</si>
  <si>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</si>
  <si>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</si>
  <si>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</si>
  <si>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</si>
  <si>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</si>
  <si>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</si>
  <si>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</si>
  <si>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</si>
  <si>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</si>
  <si>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</si>
  <si>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</si>
  <si>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</si>
  <si>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</si>
  <si>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</si>
  <si>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</si>
  <si>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</si>
  <si>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</si>
  <si>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</si>
  <si>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</si>
  <si>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</si>
  <si>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</si>
  <si>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</si>
  <si>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</si>
  <si>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</si>
  <si>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</si>
  <si>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</si>
  <si>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</si>
  <si>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</si>
  <si>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</si>
  <si>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</si>
  <si>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</si>
  <si>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</si>
  <si>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</si>
  <si>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</si>
  <si>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</si>
  <si>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</si>
  <si>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</si>
  <si>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</si>
  <si>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</si>
  <si>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t>Аналіз виконання доходної частини бюджету м. Черкаси станом на 21.08.2018р.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</si>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</sst>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9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2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3" fillId="41" borderId="10" xfId="0" applyNumberFormat="1" applyFont="1" applyFill="1" applyBorder="1" applyAlignment="1">
      <alignment/>
    </xf>
    <xf numFmtId="182" fontId="93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2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2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2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90" fillId="0" borderId="10" xfId="0" applyNumberFormat="1" applyFont="1" applyFill="1" applyBorder="1" applyAlignment="1" applyProtection="1">
      <alignment/>
      <protection/>
    </xf>
    <xf numFmtId="191" fontId="90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3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192" fontId="95" fillId="0" borderId="10" xfId="54" applyNumberFormat="1" applyFont="1" applyBorder="1">
      <alignment/>
      <protection/>
    </xf>
    <xf numFmtId="0" fontId="52" fillId="0" borderId="0" xfId="55" applyFont="1" applyAlignment="1" applyProtection="1">
      <alignment horizontal="center"/>
      <protection/>
    </xf>
    <xf numFmtId="0" fontId="9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100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10" sqref="F11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69" t="s">
        <v>266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262</v>
      </c>
      <c r="V3" s="482" t="s">
        <v>263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264</v>
      </c>
      <c r="G4" s="485" t="s">
        <v>31</v>
      </c>
      <c r="H4" s="487" t="s">
        <v>260</v>
      </c>
      <c r="I4" s="480" t="s">
        <v>261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267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265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1018539.4199999999</v>
      </c>
      <c r="G8" s="103">
        <f>G9+G15+G18+G19+G23+G17</f>
        <v>997217</v>
      </c>
      <c r="H8" s="103">
        <f>G8-F8</f>
        <v>-21322.419999999925</v>
      </c>
      <c r="I8" s="210">
        <f>#N/A</f>
        <v>0.8923151447589531</v>
      </c>
      <c r="J8" s="104">
        <f>#N/A</f>
        <v>-694392.7499999998</v>
      </c>
      <c r="K8" s="156">
        <f>#N/A</f>
        <v>0.5668845406542421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838073.48</v>
      </c>
      <c r="S8" s="103">
        <f>#N/A</f>
        <v>70784.67000000016</v>
      </c>
      <c r="T8" s="143">
        <f>#N/A</f>
        <v>1.084461173977251</v>
      </c>
      <c r="U8" s="103">
        <f>U9+U15+U18+U19+U23+U17</f>
        <v>141804.16999999987</v>
      </c>
      <c r="V8" s="103">
        <f>V9+V15+V18+V19+V23+V17</f>
        <v>90834.41000000003</v>
      </c>
      <c r="W8" s="103">
        <f>V8-U8</f>
        <v>-50969.759999999835</v>
      </c>
      <c r="X8" s="143">
        <f>#N/A</f>
        <v>0.017457596627800772</v>
      </c>
      <c r="Y8" s="199">
        <f>#N/A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598779.95</v>
      </c>
      <c r="G9" s="106">
        <v>599855.1</v>
      </c>
      <c r="H9" s="102">
        <f>G9-F9</f>
        <v>1075.1500000000233</v>
      </c>
      <c r="I9" s="208">
        <f>#N/A</f>
        <v>0.916826456864496</v>
      </c>
      <c r="J9" s="108">
        <f>#N/A</f>
        <v>-427742.79999999993</v>
      </c>
      <c r="K9" s="148">
        <f>#N/A</f>
        <v>0.5620620482777001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484780.28</v>
      </c>
      <c r="S9" s="109">
        <f>#N/A</f>
        <v>64197.02000000002</v>
      </c>
      <c r="T9" s="144">
        <f>#N/A</f>
        <v>1.132424982303323</v>
      </c>
      <c r="U9" s="107">
        <f>F9-липень!F9</f>
        <v>79939.99999999994</v>
      </c>
      <c r="V9" s="110">
        <f>G9-липень!G9</f>
        <v>51868.75</v>
      </c>
      <c r="W9" s="111">
        <f>V9-U9</f>
        <v>-28071.24999999994</v>
      </c>
      <c r="X9" s="148">
        <f>#N/A</f>
        <v>0.012396172129097705</v>
      </c>
      <c r="Y9" s="200">
        <f>#N/A</f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>#N/A</f>
        <v>-48173.45000000001</v>
      </c>
      <c r="I10" s="209">
        <f>#N/A</f>
        <v>0.9120901446350242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443777.53</v>
      </c>
      <c r="S10" s="74">
        <f>#N/A</f>
        <v>56035.92999999999</v>
      </c>
      <c r="T10" s="145">
        <f>#N/A</f>
        <v>1.1262703183732623</v>
      </c>
      <c r="U10" s="107">
        <f>F10-липень!F10</f>
        <v>74100.00000000006</v>
      </c>
      <c r="V10" s="110">
        <f>G10-липень!G10</f>
        <v>0</v>
      </c>
      <c r="W10" s="74">
        <f>#N/A</f>
        <v>-74100.00000000006</v>
      </c>
      <c r="X10" s="75">
        <f>#N/A</f>
        <v>0</v>
      </c>
      <c r="Y10" s="198">
        <f>#N/A</f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>#N/A</f>
        <v>-3204.380000000001</v>
      </c>
      <c r="I11" s="209">
        <f>#N/A</f>
        <v>0.903951201966309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26169.54</v>
      </c>
      <c r="S11" s="74">
        <f>#N/A</f>
        <v>3988.079999999998</v>
      </c>
      <c r="T11" s="145">
        <f>#N/A</f>
        <v>1.1523939664205025</v>
      </c>
      <c r="U11" s="107">
        <f>F11-липень!F11</f>
        <v>4085</v>
      </c>
      <c r="V11" s="110">
        <f>G11-липень!G11</f>
        <v>0</v>
      </c>
      <c r="W11" s="74">
        <f>#N/A</f>
        <v>-4085</v>
      </c>
      <c r="X11" s="75">
        <f>#N/A</f>
        <v>0</v>
      </c>
      <c r="Y11" s="198">
        <f>#N/A</f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>#N/A</f>
        <v>1109.0599999999995</v>
      </c>
      <c r="I12" s="209">
        <f>#N/A</f>
        <v>1.130902541307609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6628.28</v>
      </c>
      <c r="S12" s="74">
        <f>#N/A</f>
        <v>2953.1899999999996</v>
      </c>
      <c r="T12" s="145">
        <f>#N/A</f>
        <v>1.4455439420181404</v>
      </c>
      <c r="U12" s="107">
        <f>F12-липень!F12</f>
        <v>1052</v>
      </c>
      <c r="V12" s="110">
        <f>G12-липень!G12</f>
        <v>0</v>
      </c>
      <c r="W12" s="74">
        <f>#N/A</f>
        <v>-1052</v>
      </c>
      <c r="X12" s="75">
        <f>#N/A</f>
        <v>0</v>
      </c>
      <c r="Y12" s="198">
        <f>#N/A</f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>#N/A</f>
        <v>-455.8199999999997</v>
      </c>
      <c r="I13" s="209">
        <f>#N/A</f>
        <v>0.9468865066418085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7275.46</v>
      </c>
      <c r="S13" s="74">
        <f>#N/A</f>
        <v>850.7200000000003</v>
      </c>
      <c r="T13" s="145">
        <f>#N/A</f>
        <v>1.1169300635286292</v>
      </c>
      <c r="U13" s="107">
        <f>F13-липень!F13</f>
        <v>670</v>
      </c>
      <c r="V13" s="110">
        <f>G13-липень!G13</f>
        <v>0</v>
      </c>
      <c r="W13" s="74">
        <f>#N/A</f>
        <v>-670</v>
      </c>
      <c r="X13" s="75">
        <f>#N/A</f>
        <v>0</v>
      </c>
      <c r="Y13" s="198">
        <f>#N/A</f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>#N/A</f>
        <v>-69.00999999999999</v>
      </c>
      <c r="I14" s="209">
        <f>#N/A</f>
        <v>0.8167697740488012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929.47</v>
      </c>
      <c r="S14" s="74">
        <f>#N/A</f>
        <v>-621.85</v>
      </c>
      <c r="T14" s="145">
        <f>#N/A</f>
        <v>0.3309628067608422</v>
      </c>
      <c r="U14" s="107">
        <f>F14-липень!F14</f>
        <v>33</v>
      </c>
      <c r="V14" s="110">
        <f>G14-липень!G14</f>
        <v>0</v>
      </c>
      <c r="W14" s="74">
        <f>#N/A</f>
        <v>-33</v>
      </c>
      <c r="X14" s="75">
        <f>#N/A</f>
        <v>0</v>
      </c>
      <c r="Y14" s="198">
        <f>#N/A</f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1620</v>
      </c>
      <c r="H15" s="102">
        <f>#N/A</f>
        <v>477.18000000000006</v>
      </c>
      <c r="I15" s="208">
        <f>#N/A</f>
        <v>1.844566371681416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325.81</v>
      </c>
      <c r="S15" s="111">
        <f>#N/A</f>
        <v>716.3700000000001</v>
      </c>
      <c r="T15" s="146">
        <f>#N/A</f>
        <v>3.19873545931678</v>
      </c>
      <c r="U15" s="107">
        <f>F15-липень!F15</f>
        <v>200</v>
      </c>
      <c r="V15" s="110">
        <f>G15-липень!G15</f>
        <v>577.8199999999999</v>
      </c>
      <c r="W15" s="111">
        <f>#N/A</f>
        <v>-200</v>
      </c>
      <c r="X15" s="154">
        <f>#N/A</f>
        <v>0</v>
      </c>
      <c r="Y15" s="197">
        <f>#N/A</f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F16-липень!F16</f>
        <v>0</v>
      </c>
      <c r="V16" s="110">
        <f>G16-липень!G16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0.45</v>
      </c>
      <c r="S17" s="111">
        <f>#N/A</f>
        <v>-0.45</v>
      </c>
      <c r="T17" s="146">
        <f>#N/A</f>
        <v>0</v>
      </c>
      <c r="U17" s="107">
        <f>F17-липень!F17</f>
        <v>0</v>
      </c>
      <c r="V17" s="110">
        <f>G17-липень!G17</f>
        <v>0</v>
      </c>
      <c r="W17" s="111">
        <f>#N/A</f>
        <v>0</v>
      </c>
      <c r="X17" s="154" t="e">
        <f>#N/A</f>
        <v>#DIV/0!</v>
      </c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224.2</v>
      </c>
      <c r="H18" s="102">
        <f>#N/A</f>
        <v>25.74000000000001</v>
      </c>
      <c r="I18" s="208">
        <f>#N/A</f>
        <v>1.152759643916914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147.46</v>
      </c>
      <c r="S18" s="111">
        <f>#N/A</f>
        <v>46.78</v>
      </c>
      <c r="T18" s="146">
        <f>#N/A</f>
        <v>1.3172385731723857</v>
      </c>
      <c r="U18" s="107">
        <f>F18-липень!F18</f>
        <v>28</v>
      </c>
      <c r="V18" s="110">
        <f>G18-липень!G18</f>
        <v>29.95999999999998</v>
      </c>
      <c r="W18" s="111">
        <f>#N/A</f>
        <v>-28</v>
      </c>
      <c r="X18" s="154">
        <f>#N/A</f>
        <v>0</v>
      </c>
      <c r="Y18" s="197">
        <f>#N/A</f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65010.8</v>
      </c>
      <c r="H19" s="102">
        <f>#N/A</f>
        <v>-32507.199999999997</v>
      </c>
      <c r="I19" s="208">
        <f>#N/A</f>
        <v>0.6642026320682602</v>
      </c>
      <c r="J19" s="108">
        <f>#N/A</f>
        <v>-87429.2</v>
      </c>
      <c r="K19" s="108">
        <f>#N/A</f>
        <v>42.3776758409786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64718.53</v>
      </c>
      <c r="S19" s="111">
        <f>#N/A</f>
        <v>-419.7299999999959</v>
      </c>
      <c r="T19" s="146">
        <f>#N/A</f>
        <v>0.9935145313096574</v>
      </c>
      <c r="U19" s="107">
        <f>F19-липень!F19</f>
        <v>14197</v>
      </c>
      <c r="V19" s="110">
        <f>G19-липень!G19</f>
        <v>713.4700000000012</v>
      </c>
      <c r="W19" s="111">
        <f>#N/A</f>
        <v>-14195.529999999999</v>
      </c>
      <c r="X19" s="148">
        <f>#N/A</f>
        <v>0.00010354300204276707</v>
      </c>
      <c r="Y19" s="197">
        <f>#N/A</f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32451.5</v>
      </c>
      <c r="H20" s="170">
        <f>#N/A</f>
        <v>-9266.5</v>
      </c>
      <c r="I20" s="211">
        <f>#N/A</f>
        <v>0.7740208749939034</v>
      </c>
      <c r="J20" s="171">
        <f>#N/A</f>
        <v>-34968.5</v>
      </c>
      <c r="K20" s="171">
        <f>#N/A</f>
        <v>47.579750554656115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41666.15</v>
      </c>
      <c r="S20" s="116">
        <f>#N/A</f>
        <v>-9926.650000000001</v>
      </c>
      <c r="T20" s="172">
        <f>#N/A</f>
        <v>0.7617574457923278</v>
      </c>
      <c r="U20" s="136">
        <f>F20-липень!F20</f>
        <v>6997</v>
      </c>
      <c r="V20" s="124">
        <f>G20-липень!G20</f>
        <v>713.4000000000015</v>
      </c>
      <c r="W20" s="116">
        <f>#N/A</f>
        <v>-6995.5999999999985</v>
      </c>
      <c r="X20" s="180">
        <f>#N/A</f>
        <v>0.00020008575103636634</v>
      </c>
      <c r="Y20" s="198">
        <f>#N/A</f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>#N/A</f>
        <v>-3519.49</v>
      </c>
      <c r="I21" s="211">
        <f>#N/A</f>
        <v>0.6615875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F21-липень!F21</f>
        <v>1300</v>
      </c>
      <c r="V21" s="124">
        <f>G21-липень!G21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>#N/A</f>
        <v>-19721.28</v>
      </c>
      <c r="I22" s="211">
        <f>#N/A</f>
        <v>0.5656105726872247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F22-липень!F22</f>
        <v>5900</v>
      </c>
      <c r="V22" s="124">
        <f>G22-липень!G22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322219.97</v>
      </c>
      <c r="G23" s="158">
        <f>G24+G42+G43+G46+G47</f>
        <v>330506.9</v>
      </c>
      <c r="H23" s="102">
        <f>#N/A</f>
        <v>-27874.339999999967</v>
      </c>
      <c r="I23" s="208">
        <f>#N/A</f>
        <v>0.9134928229308693</v>
      </c>
      <c r="J23" s="108">
        <f>#N/A</f>
        <v>-179321.56999999995</v>
      </c>
      <c r="K23" s="108">
        <f>#N/A</f>
        <v>62.141864583403716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288100.92</v>
      </c>
      <c r="S23" s="111">
        <f>#N/A</f>
        <v>6244.710000000021</v>
      </c>
      <c r="T23" s="147">
        <f>#N/A</f>
        <v>1.0216754254030151</v>
      </c>
      <c r="U23" s="107">
        <f>F23-липень!F23</f>
        <v>47439.169999999925</v>
      </c>
      <c r="V23" s="110">
        <f>G23-липень!G23</f>
        <v>37644.41000000003</v>
      </c>
      <c r="W23" s="111">
        <f>#N/A</f>
        <v>-45956.02999999991</v>
      </c>
      <c r="X23" s="148">
        <f>#N/A</f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143136.18</v>
      </c>
      <c r="G24" s="158">
        <f>G25+G32+G35</f>
        <v>145141.9</v>
      </c>
      <c r="H24" s="102">
        <f>#N/A</f>
        <v>-2773.720000000001</v>
      </c>
      <c r="I24" s="208">
        <f>#N/A</f>
        <v>0.9806218106421452</v>
      </c>
      <c r="J24" s="108">
        <f>#N/A</f>
        <v>-76479.54000000001</v>
      </c>
      <c r="K24" s="148">
        <f>#N/A</f>
        <v>0.6473029210208354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137155.66</v>
      </c>
      <c r="S24" s="111">
        <f>#N/A</f>
        <v>3206.7999999999884</v>
      </c>
      <c r="T24" s="147">
        <f>#N/A</f>
        <v>1.02338073397773</v>
      </c>
      <c r="U24" s="107">
        <f>F24-липень!F24</f>
        <v>18408.169999999984</v>
      </c>
      <c r="V24" s="110">
        <f>G24-липень!G24</f>
        <v>5077.399999999994</v>
      </c>
      <c r="W24" s="111">
        <f>#N/A</f>
        <v>-18110.209999999992</v>
      </c>
      <c r="X24" s="148">
        <f>#N/A</f>
        <v>0.01618629119570235</v>
      </c>
      <c r="Y24" s="197">
        <f>#N/A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23465.1</v>
      </c>
      <c r="H25" s="170">
        <f>#N/A</f>
        <v>2955.7000000000007</v>
      </c>
      <c r="I25" s="211">
        <f>#N/A</f>
        <v>1.1501689317922013</v>
      </c>
      <c r="J25" s="171">
        <f>#N/A</f>
        <v>-6145.799999999999</v>
      </c>
      <c r="K25" s="180">
        <f>#N/A</f>
        <v>0.7864855475264035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16900.15</v>
      </c>
      <c r="S25" s="116">
        <f>#N/A</f>
        <v>5738.049999999999</v>
      </c>
      <c r="T25" s="152">
        <f>#N/A</f>
        <v>1.3395265722493586</v>
      </c>
      <c r="U25" s="136">
        <f>F25-липень!F25</f>
        <v>1444</v>
      </c>
      <c r="V25" s="124">
        <f>G25-липень!G25</f>
        <v>873.4199999999983</v>
      </c>
      <c r="W25" s="116">
        <f>#N/A</f>
        <v>-1397.4799999999996</v>
      </c>
      <c r="X25" s="180">
        <f>#N/A</f>
        <v>0.032216066481994765</v>
      </c>
      <c r="Y25" s="197">
        <f>#N/A</f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>#N/A</f>
        <v>1570.49</v>
      </c>
      <c r="I26" s="212">
        <f>#N/A</f>
        <v>3.0379828966662776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822.9499999999999</v>
      </c>
      <c r="S26" s="201">
        <f>#N/A</f>
        <v>1518.15</v>
      </c>
      <c r="T26" s="162">
        <f>#N/A</f>
        <v>2.8447657816392247</v>
      </c>
      <c r="U26" s="167">
        <f>F26-липень!F26</f>
        <v>273.9999999999999</v>
      </c>
      <c r="V26" s="167">
        <f>G26-липень!G26</f>
        <v>0</v>
      </c>
      <c r="W26" s="176">
        <f>#N/A</f>
        <v>-273.9999999999999</v>
      </c>
      <c r="X26" s="191">
        <f>#N/A</f>
        <v>0</v>
      </c>
      <c r="Y26" s="197">
        <f>#N/A</f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>#N/A</f>
        <v>1338.7000000000007</v>
      </c>
      <c r="I27" s="212">
        <f>#N/A</f>
        <v>1.0707861562223553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16077.2</v>
      </c>
      <c r="S27" s="201">
        <f>#N/A</f>
        <v>4173.389999999999</v>
      </c>
      <c r="T27" s="162">
        <f>#N/A</f>
        <v>1.2595843803647402</v>
      </c>
      <c r="U27" s="167">
        <f>F27-липень!F27</f>
        <v>1170</v>
      </c>
      <c r="V27" s="167">
        <f>G27-липень!G27</f>
        <v>0</v>
      </c>
      <c r="W27" s="176">
        <f>#N/A</f>
        <v>-1170</v>
      </c>
      <c r="X27" s="191">
        <f>#N/A</f>
        <v>0</v>
      </c>
      <c r="Y27" s="197">
        <f>#N/A</f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>#N/A</f>
        <v>99.63</v>
      </c>
      <c r="I28" s="220">
        <f>#N/A</f>
        <v>1.468186090225564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213.89</v>
      </c>
      <c r="S28" s="221">
        <f>#N/A</f>
        <v>98.54000000000002</v>
      </c>
      <c r="T28" s="222">
        <f>#N/A</f>
        <v>1.4607041002384404</v>
      </c>
      <c r="U28" s="206">
        <f>F28-липень!F28</f>
        <v>5</v>
      </c>
      <c r="V28" s="206">
        <f>G28-липень!G28</f>
        <v>0</v>
      </c>
      <c r="W28" s="221">
        <f>#N/A</f>
        <v>-5</v>
      </c>
      <c r="X28" s="222">
        <f>#N/A</f>
        <v>0</v>
      </c>
      <c r="Y28" s="465">
        <f>#N/A</f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>#N/A</f>
        <v>1470.8600000000001</v>
      </c>
      <c r="I29" s="220">
        <f>#N/A</f>
        <v>3.6368476721464305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609.06</v>
      </c>
      <c r="S29" s="221">
        <f>#N/A</f>
        <v>1419.6100000000001</v>
      </c>
      <c r="T29" s="222">
        <f>#N/A</f>
        <v>3.33082126555676</v>
      </c>
      <c r="U29" s="206">
        <f>F29-липень!F29</f>
        <v>268.99999999999994</v>
      </c>
      <c r="V29" s="206">
        <f>G29-липень!G29</f>
        <v>0</v>
      </c>
      <c r="W29" s="221">
        <f>#N/A</f>
        <v>-268.99999999999994</v>
      </c>
      <c r="X29" s="222">
        <f>#N/A</f>
        <v>0</v>
      </c>
      <c r="Y29" s="465">
        <f>#N/A</f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>#N/A</f>
        <v>1091.7</v>
      </c>
      <c r="I30" s="220">
        <f>#N/A</f>
        <v>1.936205610201614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723.09</v>
      </c>
      <c r="S30" s="221">
        <f>#N/A</f>
        <v>1534.6999999999998</v>
      </c>
      <c r="T30" s="222">
        <f>#N/A</f>
        <v>3.1224190626339734</v>
      </c>
      <c r="U30" s="206">
        <f>F30-липень!F30</f>
        <v>549.9999999999999</v>
      </c>
      <c r="V30" s="206">
        <f>G30-липень!G30</f>
        <v>0</v>
      </c>
      <c r="W30" s="221">
        <f>#N/A</f>
        <v>-549.9999999999999</v>
      </c>
      <c r="X30" s="222">
        <f>#N/A</f>
        <v>0</v>
      </c>
      <c r="Y30" s="465">
        <f>#N/A</f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>#N/A</f>
        <v>247</v>
      </c>
      <c r="I31" s="220">
        <f>#N/A</f>
        <v>1.0139187864170678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15354.11</v>
      </c>
      <c r="S31" s="221">
        <f>#N/A</f>
        <v>2638.6899999999987</v>
      </c>
      <c r="T31" s="222">
        <f>#N/A</f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>#N/A</f>
        <v>0</v>
      </c>
      <c r="Y31" s="465">
        <f>#N/A</f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1129</v>
      </c>
      <c r="H32" s="170">
        <f>#N/A</f>
        <v>822.9300000000001</v>
      </c>
      <c r="I32" s="211">
        <f>#N/A</f>
        <v>5.093568124160573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-5.5</v>
      </c>
      <c r="S32" s="121">
        <f>#N/A</f>
        <v>1029.46</v>
      </c>
      <c r="T32" s="150">
        <f>#N/A</f>
        <v>-186.17454545454547</v>
      </c>
      <c r="U32" s="136">
        <f>F32-липень!F32</f>
        <v>14</v>
      </c>
      <c r="V32" s="124">
        <f>G32-липень!G32</f>
        <v>105.03999999999996</v>
      </c>
      <c r="W32" s="116">
        <f>#N/A</f>
        <v>-14</v>
      </c>
      <c r="X32" s="180">
        <f>#N/A</f>
        <v>0</v>
      </c>
      <c r="Y32" s="198">
        <f>#N/A</f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>#N/A</f>
        <v>481.44999999999993</v>
      </c>
      <c r="I33" s="209">
        <f>#N/A</f>
        <v>13.08155583437892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-254.41</v>
      </c>
      <c r="S33" s="72">
        <f>#N/A</f>
        <v>775.7099999999999</v>
      </c>
      <c r="T33" s="75">
        <f>#N/A</f>
        <v>-2.049054675523761</v>
      </c>
      <c r="U33" s="73">
        <f>F33-липень!F33</f>
        <v>12</v>
      </c>
      <c r="V33" s="98">
        <f>G33-липень!G33</f>
        <v>0</v>
      </c>
      <c r="W33" s="74">
        <f>#N/A</f>
        <v>-12</v>
      </c>
      <c r="X33" s="75">
        <f>#N/A</f>
        <v>0</v>
      </c>
      <c r="Y33" s="465">
        <f>#N/A</f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>#N/A</f>
        <v>341.48</v>
      </c>
      <c r="I34" s="209">
        <f>#N/A</f>
        <v>3.1186251395954834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248.92</v>
      </c>
      <c r="S34" s="72">
        <f>#N/A</f>
        <v>253.74000000000004</v>
      </c>
      <c r="T34" s="75">
        <f>#N/A</f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>#N/A</f>
        <v>0</v>
      </c>
      <c r="Y34" s="465">
        <f>#N/A</f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123252.65</v>
      </c>
      <c r="G35" s="120">
        <v>120547.8</v>
      </c>
      <c r="H35" s="102">
        <f>#N/A</f>
        <v>-6552.349999999991</v>
      </c>
      <c r="I35" s="211">
        <f>#N/A</f>
        <v>0.9468380598713294</v>
      </c>
      <c r="J35" s="171">
        <f>#N/A</f>
        <v>-71075.7</v>
      </c>
      <c r="K35" s="180">
        <f>#N/A</f>
        <v>0.6214867714723926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120261.01</v>
      </c>
      <c r="S35" s="122">
        <f>#N/A</f>
        <v>-3560.709999999992</v>
      </c>
      <c r="T35" s="149">
        <f>#N/A</f>
        <v>0.9703918169321878</v>
      </c>
      <c r="U35" s="136">
        <f>F35-липень!F35</f>
        <v>16950.169999999984</v>
      </c>
      <c r="V35" s="124">
        <f>G35-червень!G35</f>
        <v>20952.130000000005</v>
      </c>
      <c r="W35" s="116">
        <f>#N/A</f>
        <v>154.46000000002095</v>
      </c>
      <c r="X35" s="180">
        <f>#N/A</f>
        <v>1.0091125929710452</v>
      </c>
      <c r="Y35" s="198">
        <f>#N/A</f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40156.4</v>
      </c>
      <c r="G36" s="139">
        <f>G38+G40</f>
        <v>44465.39000000001</v>
      </c>
      <c r="H36" s="158">
        <f>#N/A</f>
        <v>4308.990000000005</v>
      </c>
      <c r="I36" s="212">
        <f>#N/A</f>
        <v>1.1073051867199253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40713.77</v>
      </c>
      <c r="S36" s="140">
        <f>#N/A</f>
        <v>3751.62000000001</v>
      </c>
      <c r="T36" s="162">
        <f>#N/A</f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>#N/A</f>
        <v>-10637.169999999998</v>
      </c>
      <c r="X36" s="191">
        <f>#N/A</f>
        <v>0</v>
      </c>
      <c r="Y36" s="197">
        <f>#N/A</f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83096.25</v>
      </c>
      <c r="G37" s="139">
        <f>#N/A</f>
        <v>71983.46</v>
      </c>
      <c r="H37" s="158">
        <f>#N/A</f>
        <v>-11112.789999999994</v>
      </c>
      <c r="I37" s="212">
        <f>#N/A</f>
        <v>0.8662660469034403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79547.23999999999</v>
      </c>
      <c r="S37" s="140">
        <f>#N/A</f>
        <v>-7563.779999999984</v>
      </c>
      <c r="T37" s="162">
        <f>#N/A</f>
        <v>0.9049146142594012</v>
      </c>
      <c r="U37" s="167">
        <f>F37-липень!F37</f>
        <v>11600</v>
      </c>
      <c r="V37" s="167">
        <f>G37-липень!G37</f>
        <v>0</v>
      </c>
      <c r="W37" s="176">
        <f>#N/A</f>
        <v>-11600</v>
      </c>
      <c r="X37" s="191">
        <f>V37/U37</f>
        <v>0</v>
      </c>
      <c r="Y37" s="197">
        <f>#N/A</f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>#N/A</f>
        <v>4820.260000000002</v>
      </c>
      <c r="I38" s="220">
        <f>#N/A</f>
        <v>1.127572754893554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37954.02</v>
      </c>
      <c r="S38" s="221">
        <f>#N/A</f>
        <v>4650.640000000007</v>
      </c>
      <c r="T38" s="222">
        <f>#N/A</f>
        <v>1.1225335287276554</v>
      </c>
      <c r="U38" s="206">
        <f>F38-липень!F38</f>
        <v>4800</v>
      </c>
      <c r="V38" s="206">
        <f>G38-липень!G38</f>
        <v>0</v>
      </c>
      <c r="W38" s="221">
        <f>#N/A</f>
        <v>-4800</v>
      </c>
      <c r="X38" s="222">
        <f>#N/A</f>
        <v>0</v>
      </c>
      <c r="Y38" s="465">
        <f>#N/A</f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>#N/A</f>
        <v>-8156.219999999994</v>
      </c>
      <c r="I39" s="220">
        <f>#N/A</f>
        <v>0.8807455977144011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65762.78</v>
      </c>
      <c r="S39" s="221">
        <f>#N/A</f>
        <v>-5525.549999999996</v>
      </c>
      <c r="T39" s="222">
        <f>#N/A</f>
        <v>0.9159775483943958</v>
      </c>
      <c r="U39" s="206">
        <f>F39-липень!F39</f>
        <v>9200</v>
      </c>
      <c r="V39" s="206">
        <f>G39-липень!G39</f>
        <v>0</v>
      </c>
      <c r="W39" s="221">
        <f>#N/A</f>
        <v>-9200</v>
      </c>
      <c r="X39" s="222">
        <f>#N/A</f>
        <v>0</v>
      </c>
      <c r="Y39" s="465">
        <f>#N/A</f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>#N/A</f>
        <v>-511.27</v>
      </c>
      <c r="I40" s="220">
        <f>#N/A</f>
        <v>0.784456155143339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2759.75</v>
      </c>
      <c r="S40" s="221">
        <f>#N/A</f>
        <v>-899.02</v>
      </c>
      <c r="T40" s="222">
        <f>#N/A</f>
        <v>0.6742386085696168</v>
      </c>
      <c r="U40" s="206">
        <f>F40-липень!F40</f>
        <v>550.1700000000001</v>
      </c>
      <c r="V40" s="206">
        <f>G40-липень!G40</f>
        <v>0</v>
      </c>
      <c r="W40" s="221">
        <f>#N/A</f>
        <v>-550.1700000000001</v>
      </c>
      <c r="X40" s="222">
        <f>#N/A</f>
        <v>0</v>
      </c>
      <c r="Y40" s="465">
        <f>#N/A</f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>#N/A</f>
        <v>-2956.5699999999997</v>
      </c>
      <c r="I41" s="220">
        <f>#N/A</f>
        <v>0.7989110917648339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13784.46</v>
      </c>
      <c r="S41" s="221">
        <f>#N/A</f>
        <v>-2038.2299999999996</v>
      </c>
      <c r="T41" s="222">
        <f>#N/A</f>
        <v>0.852135665814983</v>
      </c>
      <c r="U41" s="206">
        <f>F41-липень!F41</f>
        <v>2400</v>
      </c>
      <c r="V41" s="206">
        <f>G41-липень!G41</f>
        <v>0</v>
      </c>
      <c r="W41" s="221">
        <f>#N/A</f>
        <v>-2400</v>
      </c>
      <c r="X41" s="222">
        <f>#N/A</f>
        <v>0</v>
      </c>
      <c r="Y41" s="465">
        <f>#N/A</f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F42-липень!F42</f>
        <v>0</v>
      </c>
      <c r="V42" s="110">
        <f>G42-липень!G42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121.5</v>
      </c>
      <c r="H43" s="102">
        <f>#N/A</f>
        <v>0.19999999999998863</v>
      </c>
      <c r="I43" s="208">
        <f>G43/F43</f>
        <v>1.017332328560663</v>
      </c>
      <c r="J43" s="108">
        <f>#N/A</f>
        <v>-54.77000000000001</v>
      </c>
      <c r="K43" s="148">
        <f>G43/E43</f>
        <v>0.6966743119266054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114.06</v>
      </c>
      <c r="S43" s="108">
        <f>#N/A</f>
        <v>5.569999999999993</v>
      </c>
      <c r="T43" s="148">
        <f>#N/A</f>
        <v>1.0488339470454147</v>
      </c>
      <c r="U43" s="107">
        <f>F43-липень!F43</f>
        <v>31</v>
      </c>
      <c r="V43" s="110">
        <f>G43-липень!G43</f>
        <v>1.8700000000000045</v>
      </c>
      <c r="W43" s="111">
        <f>#N/A</f>
        <v>-31</v>
      </c>
      <c r="X43" s="148">
        <f>V43/U43</f>
        <v>0.06032258064516144</v>
      </c>
      <c r="Y43" s="466">
        <f>#N/A</f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>#N/A</f>
        <v>27.289999999999992</v>
      </c>
      <c r="I44" s="209">
        <f>G44/F44</f>
        <v>1.4019145802650956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67.32</v>
      </c>
      <c r="S44" s="72">
        <f>#N/A</f>
        <v>27.870000000000005</v>
      </c>
      <c r="T44" s="75">
        <f>#N/A</f>
        <v>1.4139928698752229</v>
      </c>
      <c r="U44" s="73">
        <f>F44-липень!F44</f>
        <v>17.000000000000007</v>
      </c>
      <c r="V44" s="98">
        <f>G44-липень!G44</f>
        <v>0</v>
      </c>
      <c r="W44" s="74">
        <f>#N/A</f>
        <v>-17.000000000000007</v>
      </c>
      <c r="X44" s="75">
        <f>V44/U44</f>
        <v>0</v>
      </c>
      <c r="Y44" s="465">
        <f>#N/A</f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>#N/A</f>
        <v>-27.09</v>
      </c>
      <c r="I45" s="209">
        <f>G45/F45</f>
        <v>0.4742868232097807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46.73</v>
      </c>
      <c r="S45" s="72">
        <f>#N/A</f>
        <v>-22.289999999999996</v>
      </c>
      <c r="T45" s="75">
        <f>#N/A</f>
        <v>0.5230044939011342</v>
      </c>
      <c r="U45" s="73">
        <f>F45-липень!F45</f>
        <v>14</v>
      </c>
      <c r="V45" s="98">
        <f>G45-липень!G45</f>
        <v>0</v>
      </c>
      <c r="W45" s="74">
        <f>#N/A</f>
        <v>-14</v>
      </c>
      <c r="X45" s="75">
        <f>V45/U45</f>
        <v>0</v>
      </c>
      <c r="Y45" s="465">
        <f>#N/A</f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-38.21</v>
      </c>
      <c r="S46" s="108">
        <f>#N/A</f>
        <v>23.450000000000003</v>
      </c>
      <c r="T46" s="148">
        <f>#N/A</f>
        <v>0.38628631248364304</v>
      </c>
      <c r="U46" s="107">
        <f>F46-липень!F46</f>
        <v>0</v>
      </c>
      <c r="V46" s="110">
        <f>G46-липень!G46</f>
        <v>-6.24</v>
      </c>
      <c r="W46" s="111">
        <f>#N/A</f>
        <v>0</v>
      </c>
      <c r="X46" s="148"/>
      <c r="Y46" s="197">
        <f>#N/A</f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185264.5</v>
      </c>
      <c r="H47" s="102">
        <f>#N/A</f>
        <v>-25086.059999999998</v>
      </c>
      <c r="I47" s="208">
        <f>G47/F47</f>
        <v>1.0352033220469148</v>
      </c>
      <c r="J47" s="108">
        <f>#N/A</f>
        <v>-102772.5</v>
      </c>
      <c r="K47" s="148">
        <f>G47/E47</f>
        <v>0.7218543639840593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150869.2</v>
      </c>
      <c r="S47" s="123">
        <f>#N/A</f>
        <v>3009.0999999999767</v>
      </c>
      <c r="T47" s="160">
        <f>#N/A</f>
        <v>1.0199450915097314</v>
      </c>
      <c r="U47" s="107">
        <f>F47-липень!F47</f>
        <v>28999.99999999997</v>
      </c>
      <c r="V47" s="110">
        <f>G47-липень!G47</f>
        <v>32571.380000000005</v>
      </c>
      <c r="W47" s="111">
        <f>#N/A</f>
        <v>-27814.819999999978</v>
      </c>
      <c r="X47" s="148">
        <f>V47/U47</f>
        <v>1.12315103448276</v>
      </c>
      <c r="Y47" s="197">
        <f>#N/A</f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F48-липень!F48</f>
        <v>0</v>
      </c>
      <c r="V48" s="98">
        <f>G48-липень!G48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30163.42</v>
      </c>
      <c r="S49" s="85">
        <f>#N/A</f>
        <v>-2205.459999999999</v>
      </c>
      <c r="T49" s="153">
        <f>#N/A</f>
        <v>0.9268829595582995</v>
      </c>
      <c r="U49" s="73">
        <f>F49-липень!F49</f>
        <v>7500.000000000004</v>
      </c>
      <c r="V49" s="98">
        <f>G49-липень!G49</f>
        <v>0</v>
      </c>
      <c r="W49" s="74">
        <f>#N/A</f>
        <v>-7500.000000000004</v>
      </c>
      <c r="X49" s="75">
        <f>V49/U49</f>
        <v>0</v>
      </c>
      <c r="Y49" s="198">
        <f>#N/A</f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120675.69</v>
      </c>
      <c r="S50" s="85">
        <f>#N/A</f>
        <v>4018.1300000000047</v>
      </c>
      <c r="T50" s="153">
        <f>#N/A</f>
        <v>1.033296929978192</v>
      </c>
      <c r="U50" s="73">
        <f>F50-липень!F50</f>
        <v>21499.999999999985</v>
      </c>
      <c r="V50" s="98">
        <f>G50-липень!G50</f>
        <v>0</v>
      </c>
      <c r="W50" s="74">
        <f>#N/A</f>
        <v>-21499.999999999985</v>
      </c>
      <c r="X50" s="75">
        <f>V50/U50</f>
        <v>0</v>
      </c>
      <c r="Y50" s="198">
        <f>#N/A</f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F51-липень!F51</f>
        <v>0</v>
      </c>
      <c r="V51" s="98">
        <f>G51-липень!G51</f>
        <v>0</v>
      </c>
      <c r="W51" s="74">
        <f>#N/A</f>
        <v>0</v>
      </c>
      <c r="X51" s="75"/>
      <c r="Y51" s="198">
        <f>#N/A</f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F52-липень!F52</f>
        <v>0</v>
      </c>
      <c r="V52" s="99">
        <f>G52-липень!G52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37476.96</v>
      </c>
      <c r="H53" s="315">
        <f>#N/A</f>
        <v>-1281.1100000000006</v>
      </c>
      <c r="I53" s="143">
        <f>#N/A</f>
        <v>0.9636916498248365</v>
      </c>
      <c r="J53" s="104">
        <f>G53-E53</f>
        <v>-12771.940000000002</v>
      </c>
      <c r="K53" s="156">
        <f>#N/A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>#N/A</f>
        <v>-13411.840000000004</v>
      </c>
      <c r="T53" s="143">
        <f>G53/R53</f>
        <v>0.7904047040065464</v>
      </c>
      <c r="U53" s="103">
        <f>U54+U55+U56+U57+U58+U60+U62+U63+U64+U65+U66+U71+U72+U76+U59+U61+U77</f>
        <v>3828.5</v>
      </c>
      <c r="V53" s="103">
        <f>V54+V55+V56+V57+V58+V60+V62+V63+V64+V65+V66+V71+V72+V76+V59+V61+V77</f>
        <v>4617.3200000000015</v>
      </c>
      <c r="W53" s="467">
        <f>#N/A</f>
        <v>-2685.08</v>
      </c>
      <c r="X53" s="143">
        <f>V53/U53</f>
        <v>1.2060389186365421</v>
      </c>
      <c r="Y53" s="197">
        <f>#N/A</f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3229.6</v>
      </c>
      <c r="H54" s="102">
        <f>#N/A</f>
        <v>79</v>
      </c>
      <c r="I54" s="213">
        <f>#N/A</f>
        <v>1.029811320754717</v>
      </c>
      <c r="J54" s="115">
        <f>G54-E54</f>
        <v>579.5999999999999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>#N/A</f>
        <v>-828.9000000000001</v>
      </c>
      <c r="T54" s="155">
        <f>G54/R54</f>
        <v>0.9077264678602546</v>
      </c>
      <c r="U54" s="107">
        <f>F54-липень!F54</f>
        <v>0</v>
      </c>
      <c r="V54" s="110">
        <f>G54-липень!G54</f>
        <v>500.5999999999999</v>
      </c>
      <c r="W54" s="111">
        <f>#N/A</f>
        <v>0</v>
      </c>
      <c r="X54" s="155" t="e">
        <f>V54/U54</f>
        <v>#DIV/0!</v>
      </c>
      <c r="Y54" s="197">
        <f>#N/A</f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6989.5</v>
      </c>
      <c r="H55" s="102">
        <f>#N/A</f>
        <v>1989.42</v>
      </c>
      <c r="I55" s="213">
        <f>#N/A</f>
        <v>1.3978776339578567</v>
      </c>
      <c r="J55" s="115">
        <f>#N/A</f>
        <v>-10.5</v>
      </c>
      <c r="K55" s="155">
        <f>#N/A</f>
        <v>0.9985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18068.14</v>
      </c>
      <c r="S55" s="115">
        <f>#N/A</f>
        <v>-11078.64</v>
      </c>
      <c r="T55" s="155">
        <f>#N/A</f>
        <v>0.38684114690278026</v>
      </c>
      <c r="U55" s="107">
        <f>F55-липень!F55</f>
        <v>500</v>
      </c>
      <c r="V55" s="110">
        <f>G55-липень!G55</f>
        <v>998.3800000000001</v>
      </c>
      <c r="W55" s="111">
        <f>#N/A</f>
        <v>498.3800000000001</v>
      </c>
      <c r="X55" s="155">
        <f>#N/A</f>
        <v>1.9967600000000003</v>
      </c>
      <c r="Y55" s="197">
        <f>#N/A</f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>#N/A</f>
        <v>-46.18</v>
      </c>
      <c r="I56" s="213">
        <f>#N/A</f>
        <v>0.5287755102040816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123.3</v>
      </c>
      <c r="S56" s="115">
        <f>#N/A</f>
        <v>-71.47999999999999</v>
      </c>
      <c r="T56" s="155">
        <f>#N/A</f>
        <v>0.42027575020275754</v>
      </c>
      <c r="U56" s="107">
        <f>F56-липень!F56</f>
        <v>14</v>
      </c>
      <c r="V56" s="110">
        <f>G56-липень!G56</f>
        <v>0</v>
      </c>
      <c r="W56" s="111">
        <f>#N/A</f>
        <v>-14</v>
      </c>
      <c r="X56" s="155">
        <f>#N/A</f>
        <v>0</v>
      </c>
      <c r="Y56" s="197">
        <f>#N/A</f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2.1</v>
      </c>
      <c r="H57" s="102">
        <f>#N/A</f>
        <v>-3.96</v>
      </c>
      <c r="I57" s="213">
        <f>#N/A</f>
        <v>0.56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12.95</v>
      </c>
      <c r="S57" s="115">
        <f>#N/A</f>
        <v>-7.909999999999999</v>
      </c>
      <c r="T57" s="155"/>
      <c r="U57" s="107">
        <f>F57-липень!F57</f>
        <v>1</v>
      </c>
      <c r="V57" s="110">
        <f>G57-липень!G57</f>
        <v>-2.94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713.1</v>
      </c>
      <c r="H58" s="102">
        <f>#N/A</f>
        <v>242.59000000000003</v>
      </c>
      <c r="I58" s="213">
        <f>#N/A</f>
        <v>1.5273695652173913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599.15</v>
      </c>
      <c r="S58" s="115">
        <f>#N/A</f>
        <v>103.44000000000005</v>
      </c>
      <c r="T58" s="155">
        <f>#N/A</f>
        <v>1.1726445798214138</v>
      </c>
      <c r="U58" s="107">
        <f>F58-липень!F58</f>
        <v>70</v>
      </c>
      <c r="V58" s="110">
        <f>G58-липень!G58</f>
        <v>10.509999999999991</v>
      </c>
      <c r="W58" s="111">
        <f>#N/A</f>
        <v>-70</v>
      </c>
      <c r="X58" s="155">
        <f>#N/A</f>
        <v>0</v>
      </c>
      <c r="Y58" s="197">
        <f>#N/A</f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144.2</v>
      </c>
      <c r="H59" s="102">
        <f>#N/A</f>
        <v>47.040000000000006</v>
      </c>
      <c r="I59" s="213">
        <f>#N/A</f>
        <v>1.6720000000000002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71.63</v>
      </c>
      <c r="S59" s="115">
        <f>#N/A</f>
        <v>45.41000000000001</v>
      </c>
      <c r="T59" s="155">
        <f>#N/A</f>
        <v>1.63395225464191</v>
      </c>
      <c r="U59" s="107">
        <f>F59-липень!F59</f>
        <v>10</v>
      </c>
      <c r="V59" s="110">
        <f>G59-липень!G59</f>
        <v>27.159999999999982</v>
      </c>
      <c r="W59" s="111">
        <f>#N/A</f>
        <v>-10</v>
      </c>
      <c r="X59" s="155">
        <f>#N/A</f>
        <v>0</v>
      </c>
      <c r="Y59" s="197">
        <f>#N/A</f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762.7</v>
      </c>
      <c r="H60" s="102">
        <f>#N/A</f>
        <v>-150.60000000000002</v>
      </c>
      <c r="I60" s="213">
        <f>#N/A</f>
        <v>0.821563981042654</v>
      </c>
      <c r="J60" s="115">
        <f>#N/A</f>
        <v>-590.6</v>
      </c>
      <c r="K60" s="155">
        <f>#N/A</f>
        <v>0.5400311526479751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812.87</v>
      </c>
      <c r="S60" s="115">
        <f>#N/A</f>
        <v>-119.47000000000003</v>
      </c>
      <c r="T60" s="155">
        <f>#N/A</f>
        <v>0.8530269292752838</v>
      </c>
      <c r="U60" s="107">
        <f>F60-липень!F60</f>
        <v>110</v>
      </c>
      <c r="V60" s="110">
        <f>G60-липень!G60</f>
        <v>72.35000000000002</v>
      </c>
      <c r="W60" s="111">
        <f>#N/A</f>
        <v>-106.95000000000005</v>
      </c>
      <c r="X60" s="155">
        <f>#N/A</f>
        <v>0.027727272727272313</v>
      </c>
      <c r="Y60" s="197">
        <f>#N/A</f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23.38</v>
      </c>
      <c r="S61" s="115">
        <f>#N/A</f>
        <v>-23.38</v>
      </c>
      <c r="T61" s="155"/>
      <c r="U61" s="107">
        <f>F61-липень!F61</f>
        <v>0</v>
      </c>
      <c r="V61" s="110">
        <f>G61-липень!G61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15705.6</v>
      </c>
      <c r="H62" s="102">
        <f>#N/A</f>
        <v>-1847.7000000000007</v>
      </c>
      <c r="I62" s="213">
        <f>#N/A</f>
        <v>0.8822370936902485</v>
      </c>
      <c r="J62" s="115">
        <f>#N/A</f>
        <v>-8417.7</v>
      </c>
      <c r="K62" s="155">
        <f>#N/A</f>
        <v>0.6218463611859838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12913.87</v>
      </c>
      <c r="S62" s="115">
        <f>#N/A</f>
        <v>928.4299999999985</v>
      </c>
      <c r="T62" s="155">
        <f>#N/A</f>
        <v>1.0718940178273437</v>
      </c>
      <c r="U62" s="107">
        <f>F62-липень!F62</f>
        <v>1800</v>
      </c>
      <c r="V62" s="110">
        <f>G62-липень!G62</f>
        <v>1992.6400000000012</v>
      </c>
      <c r="W62" s="111">
        <f>#N/A</f>
        <v>-1670.6599999999999</v>
      </c>
      <c r="X62" s="155">
        <f>#N/A</f>
        <v>0.07185555555555563</v>
      </c>
      <c r="Y62" s="197">
        <f>#N/A</f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563.5</v>
      </c>
      <c r="H63" s="102">
        <f>#N/A</f>
        <v>2.6999999999999886</v>
      </c>
      <c r="I63" s="213">
        <f>#N/A</f>
        <v>1.0053222945002958</v>
      </c>
      <c r="J63" s="115">
        <f>#N/A</f>
        <v>-257</v>
      </c>
      <c r="K63" s="155">
        <f>#N/A</f>
        <v>0.6649282920469362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376.24</v>
      </c>
      <c r="S63" s="115">
        <f>#N/A</f>
        <v>133.76</v>
      </c>
      <c r="T63" s="155">
        <f>#N/A</f>
        <v>1.3555177546247077</v>
      </c>
      <c r="U63" s="107">
        <f>F63-липень!F63</f>
        <v>65</v>
      </c>
      <c r="V63" s="110">
        <f>G63-липень!G63</f>
        <v>58.99000000000001</v>
      </c>
      <c r="W63" s="111">
        <f>#N/A</f>
        <v>-59.50999999999999</v>
      </c>
      <c r="X63" s="155">
        <f>#N/A</f>
        <v>0.0844615384615386</v>
      </c>
      <c r="Y63" s="197">
        <f>#N/A</f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15.9</v>
      </c>
      <c r="H64" s="102">
        <f>#N/A</f>
        <v>-14.77</v>
      </c>
      <c r="I64" s="213">
        <f>#N/A</f>
        <v>0.47250000000000003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31.68</v>
      </c>
      <c r="S64" s="115">
        <f>#N/A</f>
        <v>-18.45</v>
      </c>
      <c r="T64" s="155">
        <f>#N/A</f>
        <v>0.41761363636363635</v>
      </c>
      <c r="U64" s="107">
        <f>F64-липень!F64</f>
        <v>4</v>
      </c>
      <c r="V64" s="110">
        <f>G64-липень!G64</f>
        <v>2.67</v>
      </c>
      <c r="W64" s="111">
        <f>#N/A</f>
        <v>-4</v>
      </c>
      <c r="X64" s="155">
        <f>#N/A</f>
        <v>0</v>
      </c>
      <c r="Y64" s="197">
        <f>#N/A</f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4679</v>
      </c>
      <c r="H65" s="102">
        <f>#N/A</f>
        <v>60</v>
      </c>
      <c r="I65" s="213">
        <f>#N/A</f>
        <v>1.015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4333.34</v>
      </c>
      <c r="S65" s="115">
        <f>#N/A</f>
        <v>-273.34000000000015</v>
      </c>
      <c r="T65" s="155">
        <f>#N/A</f>
        <v>0.9369216355051762</v>
      </c>
      <c r="U65" s="107">
        <f>F65-липень!F65</f>
        <v>500</v>
      </c>
      <c r="V65" s="110">
        <f>G65-липень!G65</f>
        <v>619</v>
      </c>
      <c r="W65" s="111">
        <f>#N/A</f>
        <v>-500</v>
      </c>
      <c r="X65" s="155">
        <f>#N/A</f>
        <v>0</v>
      </c>
      <c r="Y65" s="197">
        <f>#N/A</f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516</v>
      </c>
      <c r="H66" s="102">
        <f>#N/A</f>
        <v>-104.44000000000011</v>
      </c>
      <c r="I66" s="213">
        <f>#N/A</f>
        <v>0.8160101472764426</v>
      </c>
      <c r="J66" s="115">
        <f>#N/A</f>
        <v>-402.8</v>
      </c>
      <c r="K66" s="155">
        <f>#N/A</f>
        <v>0.5348729792147806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550.99</v>
      </c>
      <c r="S66" s="115">
        <f>#N/A</f>
        <v>-87.79000000000002</v>
      </c>
      <c r="T66" s="155">
        <f>#N/A</f>
        <v>0.8406686146754024</v>
      </c>
      <c r="U66" s="107">
        <f>F66-липень!F66</f>
        <v>74.50000000000011</v>
      </c>
      <c r="V66" s="110">
        <f>G66-липень!G66</f>
        <v>58.23000000000002</v>
      </c>
      <c r="W66" s="111">
        <f>#N/A</f>
        <v>-69.0700000000001</v>
      </c>
      <c r="X66" s="155">
        <f>#N/A</f>
        <v>0.07288590604026844</v>
      </c>
      <c r="Y66" s="197">
        <f>#N/A</f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>#N/A</f>
        <v>-110.10000000000002</v>
      </c>
      <c r="I67" s="209">
        <f>#N/A</f>
        <v>0.7684152959488452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466.98</v>
      </c>
      <c r="S67" s="203">
        <f>#N/A</f>
        <v>-101.66000000000003</v>
      </c>
      <c r="T67" s="204">
        <f>#N/A</f>
        <v>0.7823033106342884</v>
      </c>
      <c r="U67" s="73">
        <f>F67-липень!F67</f>
        <v>63</v>
      </c>
      <c r="V67" s="98">
        <f>G67-липень!G67</f>
        <v>0</v>
      </c>
      <c r="W67" s="74">
        <f>#N/A</f>
        <v>-63</v>
      </c>
      <c r="X67" s="75">
        <f>#N/A</f>
        <v>0</v>
      </c>
      <c r="Y67" s="197">
        <f>#N/A</f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>#N/A</f>
        <v>-0.44999999999999996</v>
      </c>
      <c r="I68" s="209">
        <f>#N/A</f>
        <v>0.25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F68-липень!F68</f>
        <v>0.09999999999999998</v>
      </c>
      <c r="V68" s="98">
        <f>G68-липень!G68</f>
        <v>0</v>
      </c>
      <c r="W68" s="74">
        <f>#N/A</f>
        <v>-0.09999999999999998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F69-липень!F69</f>
        <v>0</v>
      </c>
      <c r="V69" s="98">
        <f>G69-липень!G69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>#N/A</f>
        <v>0.6700000000000017</v>
      </c>
      <c r="I70" s="209">
        <f>#N/A</f>
        <v>1.0073128137961145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83.86</v>
      </c>
      <c r="S70" s="203">
        <f>#N/A</f>
        <v>8.430000000000007</v>
      </c>
      <c r="T70" s="204">
        <f>#N/A</f>
        <v>1.100524683997138</v>
      </c>
      <c r="U70" s="73">
        <f>F70-липень!F70</f>
        <v>11.400000000000006</v>
      </c>
      <c r="V70" s="98">
        <f>G70-липень!G70</f>
        <v>0</v>
      </c>
      <c r="W70" s="74">
        <f>#N/A</f>
        <v>-11.400000000000006</v>
      </c>
      <c r="X70" s="75">
        <f>#N/A</f>
        <v>0</v>
      </c>
      <c r="Y70" s="197">
        <f>#N/A</f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F71-липень!F71</f>
        <v>0</v>
      </c>
      <c r="V71" s="110">
        <f>G71-липень!G71</f>
        <v>0</v>
      </c>
      <c r="W71" s="111">
        <f>#N/A</f>
        <v>0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4103.7</v>
      </c>
      <c r="H72" s="102">
        <f>#N/A</f>
        <v>-1502.9499999999998</v>
      </c>
      <c r="I72" s="213">
        <f>#N/A</f>
        <v>0.7179491991404953</v>
      </c>
      <c r="J72" s="115">
        <f>#N/A</f>
        <v>-4344.3</v>
      </c>
      <c r="K72" s="155">
        <f>#N/A</f>
        <v>0.46826193390452875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5877.33</v>
      </c>
      <c r="S72" s="115">
        <f>#N/A</f>
        <v>-2051.63</v>
      </c>
      <c r="T72" s="155">
        <f>#N/A</f>
        <v>0.650924824707818</v>
      </c>
      <c r="U72" s="107">
        <f>F72-липень!F72</f>
        <v>680</v>
      </c>
      <c r="V72" s="110">
        <f>G72-липень!G72</f>
        <v>279.73</v>
      </c>
      <c r="W72" s="111">
        <f>#N/A</f>
        <v>-678.27</v>
      </c>
      <c r="X72" s="155">
        <f>#N/A</f>
        <v>0.0025441176470588503</v>
      </c>
      <c r="Y72" s="197">
        <f>#N/A</f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F73-липень!F73</f>
        <v>0</v>
      </c>
      <c r="V73" s="110">
        <f>G73-липень!G73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8</v>
      </c>
      <c r="H78" s="102">
        <f>#N/A</f>
        <v>-16.13</v>
      </c>
      <c r="I78" s="213">
        <f>G78/F78</f>
        <v>0.3323639385126714</v>
      </c>
      <c r="J78" s="115">
        <f>#N/A</f>
        <v>-27.06</v>
      </c>
      <c r="K78" s="155">
        <f>G78/E78</f>
        <v>0.22857142857142856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>#N/A</f>
        <v>-23.009999999999998</v>
      </c>
      <c r="T78" s="155">
        <f>#N/A</f>
        <v>0.25654281098546045</v>
      </c>
      <c r="U78" s="107">
        <f>F78-липень!F78</f>
        <v>2.8999999999999986</v>
      </c>
      <c r="V78" s="110">
        <f>G78-липень!G78</f>
        <v>0.05999999999999961</v>
      </c>
      <c r="W78" s="111">
        <f>V78-U78</f>
        <v>-2.839999999999999</v>
      </c>
      <c r="X78" s="155">
        <f>#N/A</f>
        <v>0</v>
      </c>
      <c r="Y78" s="197">
        <f>#N/A</f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>#N/A</f>
        <v>5.85</v>
      </c>
      <c r="T79" s="155">
        <f>#N/A</f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>#N/A</f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1053847.66</v>
      </c>
      <c r="G80" s="103">
        <f>G8+G53+G78+G79</f>
        <v>1034702.64</v>
      </c>
      <c r="H80" s="103">
        <f>G80-F80</f>
        <v>-19145.019999999902</v>
      </c>
      <c r="I80" s="210">
        <f>G80/F80</f>
        <v>0.9818332186646409</v>
      </c>
      <c r="J80" s="104">
        <f>G80-E80</f>
        <v>-618832.1599999998</v>
      </c>
      <c r="K80" s="156">
        <f>G80/E80</f>
        <v>0.6257519587734108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885514.16</v>
      </c>
      <c r="S80" s="104">
        <f>G80-R80</f>
        <v>149188.47999999998</v>
      </c>
      <c r="T80" s="156">
        <f>G80/R80</f>
        <v>1.16847667348425</v>
      </c>
      <c r="U80" s="103">
        <f>U8+U53+U78+U79</f>
        <v>145635.56999999986</v>
      </c>
      <c r="V80" s="103">
        <f>V8+V53+V78+V79</f>
        <v>95451.79000000004</v>
      </c>
      <c r="W80" s="135">
        <f>V80-U80</f>
        <v>-50183.779999999824</v>
      </c>
      <c r="X80" s="156">
        <f>V80/U80</f>
        <v>0.6554153631561309</v>
      </c>
      <c r="Y80" s="197">
        <f>#N/A</f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>#N/A</f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3.81</v>
      </c>
      <c r="S89" s="117">
        <f>#N/A</f>
        <v>1593.3</v>
      </c>
      <c r="T89" s="147">
        <f>#N/A</f>
        <v>419.1889763779527</v>
      </c>
      <c r="U89" s="112">
        <f>F89-липень!F89</f>
        <v>500.0000000000002</v>
      </c>
      <c r="V89" s="118">
        <f>G89-липень!G89</f>
        <v>0</v>
      </c>
      <c r="W89" s="117">
        <f>#N/A</f>
        <v>-500.0000000000002</v>
      </c>
      <c r="X89" s="147">
        <f>V89/U89</f>
        <v>0</v>
      </c>
      <c r="Y89" s="197">
        <f>#N/A</f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1986.7</v>
      </c>
      <c r="H90" s="112">
        <f>#N/A</f>
        <v>-5223.1900000000005</v>
      </c>
      <c r="I90" s="213">
        <f>G90/F90</f>
        <v>0.2832074126870991</v>
      </c>
      <c r="J90" s="117">
        <f>#N/A</f>
        <v>-14657.19</v>
      </c>
      <c r="K90" s="147">
        <f>G90/E90</f>
        <v>0.12077937868563439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5970.15</v>
      </c>
      <c r="S90" s="117">
        <f>#N/A</f>
        <v>-4178.34</v>
      </c>
      <c r="T90" s="147">
        <f>#N/A</f>
        <v>0.3001281374839828</v>
      </c>
      <c r="U90" s="112">
        <f>F90-липень!F90</f>
        <v>1000</v>
      </c>
      <c r="V90" s="118">
        <f>G90-липень!G90</f>
        <v>194.8900000000001</v>
      </c>
      <c r="W90" s="117">
        <f>#N/A</f>
        <v>-1000</v>
      </c>
      <c r="X90" s="147">
        <f>V90/U90</f>
        <v>0.1948900000000001</v>
      </c>
      <c r="Y90" s="197">
        <f>#N/A</f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4594.1</v>
      </c>
      <c r="H91" s="112">
        <f>#N/A</f>
        <v>-11434.09</v>
      </c>
      <c r="I91" s="213">
        <f>G91/F91</f>
        <v>0.28713125</v>
      </c>
      <c r="J91" s="117">
        <f>#N/A</f>
        <v>-17449.09</v>
      </c>
      <c r="K91" s="147">
        <f>G91/E91</f>
        <v>0.2086804451510334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9033.92</v>
      </c>
      <c r="S91" s="117">
        <f>#N/A</f>
        <v>-4468.01</v>
      </c>
      <c r="T91" s="147">
        <f>#N/A</f>
        <v>0.5054184672877333</v>
      </c>
      <c r="U91" s="112">
        <f>F91-липень!F91</f>
        <v>2000</v>
      </c>
      <c r="V91" s="118">
        <f>G91-липень!G91</f>
        <v>28.19000000000051</v>
      </c>
      <c r="W91" s="117">
        <f>#N/A</f>
        <v>-2000</v>
      </c>
      <c r="X91" s="147">
        <f>V91/U91</f>
        <v>0.014095000000000255</v>
      </c>
      <c r="Y91" s="197">
        <f>#N/A</f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12</v>
      </c>
      <c r="H92" s="112">
        <f>#N/A</f>
        <v>-5</v>
      </c>
      <c r="I92" s="213">
        <f>G92/F92</f>
        <v>0.75</v>
      </c>
      <c r="J92" s="117">
        <f>#N/A</f>
        <v>-13</v>
      </c>
      <c r="K92" s="147">
        <f>G92/E92</f>
        <v>0.5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9</v>
      </c>
      <c r="S92" s="117">
        <f>#N/A</f>
        <v>2</v>
      </c>
      <c r="T92" s="147">
        <f>#N/A</f>
        <v>1.2222222222222223</v>
      </c>
      <c r="U92" s="112">
        <f>F92-липень!F92</f>
        <v>2</v>
      </c>
      <c r="V92" s="118">
        <f>G92-липень!G92</f>
        <v>1</v>
      </c>
      <c r="W92" s="117">
        <f>#N/A</f>
        <v>-2</v>
      </c>
      <c r="X92" s="147">
        <f>V92/U92</f>
        <v>0.5</v>
      </c>
      <c r="Y92" s="197">
        <f>#N/A</f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>#N/A</f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8190.08</v>
      </c>
      <c r="H94" s="129">
        <f>#N/A</f>
        <v>-17565.03</v>
      </c>
      <c r="I94" s="216">
        <f>G94/F94</f>
        <v>0.32078925135413655</v>
      </c>
      <c r="J94" s="131">
        <f>#N/A</f>
        <v>-38840.039000000004</v>
      </c>
      <c r="K94" s="151">
        <f>G94/E94</f>
        <v>0.17497913036392587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14016.88</v>
      </c>
      <c r="S94" s="117">
        <f>#N/A</f>
        <v>-6050.879999999999</v>
      </c>
      <c r="T94" s="147">
        <f>#N/A</f>
        <v>0.5683147747572926</v>
      </c>
      <c r="U94" s="129">
        <f>F94-липень!F94</f>
        <v>3502</v>
      </c>
      <c r="V94" s="174">
        <f>G94-липень!G94</f>
        <v>224.07999999999993</v>
      </c>
      <c r="W94" s="131">
        <f>#N/A</f>
        <v>-3502</v>
      </c>
      <c r="X94" s="151">
        <f>V94/U94</f>
        <v>0.06398629354654481</v>
      </c>
      <c r="Y94" s="197">
        <f>#N/A</f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2.5</v>
      </c>
      <c r="H95" s="112">
        <f>#N/A</f>
        <v>-24.68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F95-липень!F95</f>
        <v>4</v>
      </c>
      <c r="V95" s="118">
        <f>G95-липень!G95</f>
        <v>0.18000000000000016</v>
      </c>
      <c r="W95" s="117">
        <f>#N/A</f>
        <v>-4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F96-липень!F96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468">
        <v>7499.23</v>
      </c>
      <c r="H97" s="112">
        <f>#N/A</f>
        <v>-2076.0499999999993</v>
      </c>
      <c r="I97" s="213">
        <f>G97/F97</f>
        <v>1.0052385005663425</v>
      </c>
      <c r="J97" s="117">
        <f>#N/A</f>
        <v>-3665.8999999999996</v>
      </c>
      <c r="K97" s="147">
        <f>G97/E97</f>
        <v>0.8286441988950276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6573.76</v>
      </c>
      <c r="S97" s="117">
        <f>#N/A</f>
        <v>-1189.6599999999999</v>
      </c>
      <c r="T97" s="147">
        <f>#N/A</f>
        <v>0.8190289879764396</v>
      </c>
      <c r="U97" s="112">
        <f>F97-липень!F97</f>
        <v>1547</v>
      </c>
      <c r="V97" s="118">
        <f>G97-липень!G97</f>
        <v>2147.0899999999992</v>
      </c>
      <c r="W97" s="117">
        <f>#N/A</f>
        <v>-1515.04</v>
      </c>
      <c r="X97" s="147">
        <f>V97/U97</f>
        <v>1.3879056237879763</v>
      </c>
      <c r="Y97" s="197">
        <f>#N/A</f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0.08</v>
      </c>
      <c r="S98" s="117">
        <f>#N/A</f>
        <v>-0.08</v>
      </c>
      <c r="T98" s="147">
        <f>#N/A</f>
        <v>0</v>
      </c>
      <c r="U98" s="112">
        <f>F98-липень!F98</f>
        <v>0</v>
      </c>
      <c r="V98" s="118">
        <f>G98-березень!G96</f>
        <v>0</v>
      </c>
      <c r="W98" s="117">
        <f>#N/A</f>
        <v>0</v>
      </c>
      <c r="X98" s="224"/>
      <c r="Y98" s="197">
        <f>#N/A</f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7501.73</v>
      </c>
      <c r="H99" s="129">
        <f>#N/A</f>
        <v>-2100.7299999999996</v>
      </c>
      <c r="I99" s="216">
        <f>G99/F99</f>
        <v>1.0019473364364277</v>
      </c>
      <c r="J99" s="131">
        <f>#N/A</f>
        <v>-3706.58</v>
      </c>
      <c r="K99" s="151">
        <f>G99/E99</f>
        <v>0.825000549873529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6611.98</v>
      </c>
      <c r="S99" s="117">
        <f>#N/A</f>
        <v>-1225.5599999999995</v>
      </c>
      <c r="T99" s="147">
        <f>#N/A</f>
        <v>0.8146455373428232</v>
      </c>
      <c r="U99" s="129">
        <f>F99-липень!F99</f>
        <v>1551</v>
      </c>
      <c r="V99" s="174">
        <f>G99-липень!G99</f>
        <v>2147.2699999999995</v>
      </c>
      <c r="W99" s="131">
        <f>#N/A</f>
        <v>-1519.04</v>
      </c>
      <c r="X99" s="151">
        <f>V99/U99</f>
        <v>1.3844422952933588</v>
      </c>
      <c r="Y99" s="197">
        <f>#N/A</f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31.51</v>
      </c>
      <c r="H100" s="112">
        <f>#N/A</f>
        <v>3.460000000000001</v>
      </c>
      <c r="I100" s="213">
        <f>G100/F100</f>
        <v>1.1233511586452762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17.65</v>
      </c>
      <c r="S100" s="117">
        <f>#N/A</f>
        <v>13.860000000000003</v>
      </c>
      <c r="T100" s="147">
        <f>#N/A</f>
        <v>1.7852691218130314</v>
      </c>
      <c r="U100" s="112">
        <f>F100-липень!F100</f>
        <v>1.7699999999999996</v>
      </c>
      <c r="V100" s="118">
        <f>G100-липень!G100</f>
        <v>0</v>
      </c>
      <c r="W100" s="117">
        <f>#N/A</f>
        <v>-1.7699999999999996</v>
      </c>
      <c r="X100" s="147">
        <f>V100/U100</f>
        <v>0</v>
      </c>
      <c r="Y100" s="197">
        <f>#N/A</f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15732.76</v>
      </c>
      <c r="H102" s="184">
        <f>G102-F102</f>
        <v>-17313.47</v>
      </c>
      <c r="I102" s="217">
        <f>G102/F102</f>
        <v>0.4760833535323091</v>
      </c>
      <c r="J102" s="177">
        <f>G102-E102</f>
        <v>-40213.692</v>
      </c>
      <c r="K102" s="178">
        <f>G102/E102</f>
        <v>0.28121104087172494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-4946.6799999999985</v>
      </c>
      <c r="T102" s="178">
        <f>#N/A</f>
        <v>0.6476659909552678</v>
      </c>
      <c r="U102" s="183">
        <f>U87+U88+U94+U99+U100</f>
        <v>5054.77</v>
      </c>
      <c r="V102" s="183">
        <f>V87+V88+V94+V99+V100</f>
        <v>2371.3499999999995</v>
      </c>
      <c r="W102" s="177">
        <f>V102-U102</f>
        <v>-2683.420000000001</v>
      </c>
      <c r="X102" s="178">
        <f>V102/U102</f>
        <v>0.46913113751961005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1086893.89</v>
      </c>
      <c r="G103" s="183">
        <f>G80+G102</f>
        <v>1050435.4</v>
      </c>
      <c r="H103" s="184">
        <f>G103-F103</f>
        <v>-36458.48999999999</v>
      </c>
      <c r="I103" s="217">
        <f>G103/F103</f>
        <v>0.9664562563692395</v>
      </c>
      <c r="J103" s="177">
        <f>G103-E103</f>
        <v>-659045.852</v>
      </c>
      <c r="K103" s="178">
        <f>G103/E103</f>
        <v>0.6144761159392932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906193.6</v>
      </c>
      <c r="S103" s="177">
        <f>S80+S102</f>
        <v>144241.8</v>
      </c>
      <c r="T103" s="178">
        <f>#N/A</f>
        <v>1.0552526524133476</v>
      </c>
      <c r="U103" s="184">
        <f>U80+U102</f>
        <v>150690.33999999985</v>
      </c>
      <c r="V103" s="184">
        <f>V80+V102</f>
        <v>97823.14000000004</v>
      </c>
      <c r="W103" s="177">
        <f>V103-U103</f>
        <v>-52867.19999999981</v>
      </c>
      <c r="X103" s="178">
        <f>V103/U103</f>
        <v>0.6491666287301504</v>
      </c>
      <c r="Y103" s="197">
        <f>T103-Q103</f>
        <v>-0.13722158143762053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8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2393.127499999988</v>
      </c>
      <c r="H106" s="268"/>
      <c r="I106" s="268"/>
      <c r="J106" s="268"/>
      <c r="V106" s="267">
        <f>IF(W80&lt;0,ABS(W80/C105),0)</f>
        <v>6272.972499999978</v>
      </c>
    </row>
    <row r="107" spans="2:7" ht="30.75">
      <c r="B107" s="270" t="s">
        <v>163</v>
      </c>
      <c r="C107" s="271">
        <v>43332</v>
      </c>
      <c r="D107" s="267"/>
      <c r="E107" s="267">
        <v>8498</v>
      </c>
      <c r="F107" s="78"/>
      <c r="G107" s="4" t="s">
        <v>164</v>
      </c>
    </row>
    <row r="108" spans="3:10" ht="15">
      <c r="C108" s="271">
        <v>43329</v>
      </c>
      <c r="D108" s="267"/>
      <c r="E108" s="267">
        <v>8667.3</v>
      </c>
      <c r="F108" s="78"/>
      <c r="G108" s="500"/>
      <c r="H108" s="500"/>
      <c r="I108" s="273"/>
      <c r="J108" s="274"/>
    </row>
    <row r="109" spans="3:10" ht="15">
      <c r="C109" s="271">
        <v>43328</v>
      </c>
      <c r="D109" s="267"/>
      <c r="E109" s="267">
        <v>7148.9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2.05247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1379.3</v>
      </c>
      <c r="G114" s="435">
        <f>#N/A</f>
        <v>1216.63</v>
      </c>
      <c r="H114" s="278">
        <f>#N/A</f>
        <v>-162.67000000000004</v>
      </c>
      <c r="I114" s="436">
        <f>G114/F114</f>
        <v>0.8820633654752412</v>
      </c>
      <c r="J114" s="278">
        <f>#N/A</f>
        <v>-878.37</v>
      </c>
      <c r="K114" s="436">
        <f>G114/E114</f>
        <v>0.5807303102625299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1220.7900000000002</v>
      </c>
      <c r="S114" s="278">
        <f>#N/A</f>
        <v>-4.160000000000036</v>
      </c>
      <c r="T114" s="436">
        <f>G114/R114</f>
        <v>0.9965923705141752</v>
      </c>
      <c r="U114" s="278">
        <f>#N/A</f>
        <v>179</v>
      </c>
      <c r="V114" s="288">
        <f>#N/A</f>
        <v>8.539999999999964</v>
      </c>
      <c r="W114" s="278">
        <f>#N/A</f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1028781.1399999999</v>
      </c>
      <c r="G116" s="289">
        <f>G9+G15+G18+G19+G23+G54+G57+G59+G71+G78+G95+G97</f>
        <v>1008102.7799999999</v>
      </c>
      <c r="H116" s="267">
        <f>H9+H15+H18+H19+H23+H54+H57+H59+H71+H78+H95+H97</f>
        <v>-60799.59999999993</v>
      </c>
      <c r="I116" s="163">
        <f>G116/F116</f>
        <v>0.9799001369717956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26048.820000000003</v>
      </c>
      <c r="H117" s="267">
        <f>H55+H58+H60+H63+H64+H65+H72+H76+H89+H90+H91+H92+H100</f>
        <v>-16965.350000000002</v>
      </c>
      <c r="I117" s="163">
        <f>G117/F117</f>
        <v>0.6238175965721766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16274.1</v>
      </c>
      <c r="H118" s="267">
        <f>H56+H62+H66+H79</f>
        <v>-1997.6400000000008</v>
      </c>
      <c r="I118" s="163">
        <f>G118/F118</f>
        <v>0.9950145637835023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1086893.89</v>
      </c>
      <c r="G119" s="440">
        <f>G116+G117+G118</f>
        <v>1050425.7</v>
      </c>
      <c r="H119" s="439">
        <f>H116+H117+H118</f>
        <v>-79762.58999999994</v>
      </c>
      <c r="I119" s="441">
        <f>G119/F119</f>
        <v>0.9664473318549983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-9.699999999953434</v>
      </c>
      <c r="H120" s="267">
        <f>H119-H103</f>
        <v>-43304.09999999995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53300.55</v>
      </c>
      <c r="G126" s="295">
        <f>#N/A</f>
        <v>15545.63</v>
      </c>
      <c r="H126" s="295">
        <f>#N/A</f>
        <v>-37754.92</v>
      </c>
      <c r="I126" s="447">
        <f>#N/A</f>
        <v>0.29165984215922724</v>
      </c>
      <c r="J126" s="295">
        <f>#N/A</f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1107148.21</v>
      </c>
      <c r="G127" s="295">
        <f>#N/A</f>
        <v>958415.4600000002</v>
      </c>
      <c r="H127" s="295">
        <f>#N/A</f>
        <v>-148732.7499999997</v>
      </c>
      <c r="I127" s="447">
        <f>#N/A</f>
        <v>0.865661391440989</v>
      </c>
      <c r="J127" s="295">
        <f>#N/A</f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1429234.94</v>
      </c>
      <c r="G132" s="314">
        <f>#N/A</f>
        <v>958415.4600000002</v>
      </c>
      <c r="H132" s="314">
        <f>#N/A</f>
        <v>-470819.4799999997</v>
      </c>
      <c r="I132" s="449">
        <f>#N/A</f>
        <v>0.6705793660488039</v>
      </c>
      <c r="J132" s="314">
        <f>#N/A</f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0.45</v>
      </c>
      <c r="S140" s="323">
        <f>#N/A</f>
        <v>-0.45</v>
      </c>
      <c r="T140" s="357">
        <f>#N/A</f>
        <v>0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168.5</v>
      </c>
      <c r="G141" s="323">
        <f>#N/A</f>
        <v>194.24</v>
      </c>
      <c r="H141" s="323">
        <f>#N/A</f>
        <v>25.74000000000001</v>
      </c>
      <c r="I141" s="357">
        <f>#N/A</f>
        <v>1.152759643916914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147.46</v>
      </c>
      <c r="S141" s="323">
        <f>#N/A</f>
        <v>46.78</v>
      </c>
      <c r="T141" s="357">
        <f>#N/A</f>
        <v>1.3172385731723857</v>
      </c>
      <c r="U141" s="323">
        <f>#N/A</f>
        <v>28</v>
      </c>
      <c r="V141" s="323">
        <f>#N/A</f>
        <v>0</v>
      </c>
      <c r="W141" s="323">
        <f>#N/A</f>
        <v>-28</v>
      </c>
      <c r="X141" s="357">
        <f>#N/A</f>
        <v>0</v>
      </c>
      <c r="Y141" s="446">
        <f>#N/A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98</v>
      </c>
      <c r="G142" s="333">
        <f>#N/A</f>
        <v>51.82</v>
      </c>
      <c r="H142" s="333">
        <f>#N/A</f>
        <v>-46.18</v>
      </c>
      <c r="I142" s="442">
        <f>#N/A</f>
        <v>0.5287755102040816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123.3</v>
      </c>
      <c r="S142" s="333">
        <f>#N/A</f>
        <v>-71.47999999999999</v>
      </c>
      <c r="T142" s="442">
        <f>#N/A</f>
        <v>0.42027575020275754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9</v>
      </c>
      <c r="G143" s="338">
        <f>#N/A</f>
        <v>5.04</v>
      </c>
      <c r="H143" s="338">
        <f>#N/A</f>
        <v>-3.96</v>
      </c>
      <c r="I143" s="443">
        <f>#N/A</f>
        <v>0.56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12.95</v>
      </c>
      <c r="S143" s="338">
        <f>#N/A</f>
        <v>-7.909999999999999</v>
      </c>
      <c r="T143" s="443">
        <f>#N/A</f>
        <v>0</v>
      </c>
      <c r="U143" s="338">
        <f>#N/A</f>
        <v>1</v>
      </c>
      <c r="V143" s="338">
        <f>#N/A</f>
        <v>0</v>
      </c>
      <c r="W143" s="338">
        <f>#N/A</f>
        <v>-1</v>
      </c>
      <c r="X143" s="445">
        <f>#N/A</f>
        <v>0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460</v>
      </c>
      <c r="G144" s="323">
        <f>#N/A</f>
        <v>702.59</v>
      </c>
      <c r="H144" s="323">
        <f>#N/A</f>
        <v>242.59000000000003</v>
      </c>
      <c r="I144" s="357">
        <f>#N/A</f>
        <v>1.5273695652173913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599.15</v>
      </c>
      <c r="S144" s="323">
        <f>#N/A</f>
        <v>103.44000000000005</v>
      </c>
      <c r="T144" s="357">
        <f>#N/A</f>
        <v>1.1726445798214138</v>
      </c>
      <c r="U144" s="323">
        <f>#N/A</f>
        <v>70</v>
      </c>
      <c r="V144" s="323">
        <f>#N/A</f>
        <v>0</v>
      </c>
      <c r="W144" s="323">
        <f>#N/A</f>
        <v>-70</v>
      </c>
      <c r="X144" s="357">
        <f>#N/A</f>
        <v>0</v>
      </c>
      <c r="Y144" s="446">
        <f>#N/A</f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70</v>
      </c>
      <c r="G145" s="323">
        <f>#N/A</f>
        <v>117.04</v>
      </c>
      <c r="H145" s="323">
        <f>#N/A</f>
        <v>47.040000000000006</v>
      </c>
      <c r="I145" s="357">
        <f>#N/A</f>
        <v>1.6720000000000002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71.63</v>
      </c>
      <c r="S145" s="323">
        <f>#N/A</f>
        <v>45.41000000000001</v>
      </c>
      <c r="T145" s="357">
        <f>#N/A</f>
        <v>1.63395225464191</v>
      </c>
      <c r="U145" s="323">
        <f>#N/A</f>
        <v>10</v>
      </c>
      <c r="V145" s="323">
        <f>#N/A</f>
        <v>0</v>
      </c>
      <c r="W145" s="323">
        <f>#N/A</f>
        <v>-10</v>
      </c>
      <c r="X145" s="357">
        <f>#N/A</f>
        <v>0</v>
      </c>
      <c r="Y145" s="446">
        <f>#N/A</f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</v>
      </c>
      <c r="W146" s="323">
        <f>#N/A</f>
        <v>0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24.07</v>
      </c>
      <c r="G147" s="345">
        <f>#N/A</f>
        <v>7.94</v>
      </c>
      <c r="H147" s="345">
        <f>#N/A</f>
        <v>-16.13</v>
      </c>
      <c r="I147" s="444">
        <f>#N/A</f>
        <v>0.3298712089738264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30.95</v>
      </c>
      <c r="S147" s="345">
        <f>#N/A</f>
        <v>-23.009999999999998</v>
      </c>
      <c r="T147" s="444">
        <f>#N/A</f>
        <v>0.25654281098546045</v>
      </c>
      <c r="U147" s="345">
        <f>#N/A</f>
        <v>2.8999999999999986</v>
      </c>
      <c r="V147" s="345">
        <f>#N/A</f>
        <v>0</v>
      </c>
      <c r="W147" s="345">
        <f>#N/A</f>
        <v>-2.8999999999999986</v>
      </c>
      <c r="X147" s="444">
        <f>#N/A</f>
        <v>0</v>
      </c>
      <c r="Y147" s="446">
        <f>#N/A</f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-5.17</v>
      </c>
      <c r="S148" s="345">
        <f>#N/A</f>
        <v>5.85</v>
      </c>
      <c r="T148" s="444">
        <f>#N/A</f>
        <v>-0.13152804642166346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>#N/A</f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844</v>
      </c>
      <c r="G152" s="323">
        <f>#N/A</f>
        <v>693.4</v>
      </c>
      <c r="H152" s="323">
        <f>#N/A</f>
        <v>-150.60000000000002</v>
      </c>
      <c r="I152" s="357">
        <f>#N/A</f>
        <v>0.821563981042654</v>
      </c>
      <c r="J152" s="323">
        <f>#N/A</f>
        <v>-590.6</v>
      </c>
      <c r="K152" s="357">
        <f>#N/A</f>
        <v>0.5400311526479751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812.87</v>
      </c>
      <c r="S152" s="323">
        <f>#N/A</f>
        <v>-119.47000000000003</v>
      </c>
      <c r="T152" s="357">
        <f>#N/A</f>
        <v>0.8530269292752838</v>
      </c>
      <c r="U152" s="323">
        <f>#N/A</f>
        <v>110</v>
      </c>
      <c r="V152" s="323">
        <f>#N/A</f>
        <v>3.0499999999999545</v>
      </c>
      <c r="W152" s="323">
        <f>#N/A</f>
        <v>-106.95000000000005</v>
      </c>
      <c r="X152" s="357">
        <f>#N/A</f>
        <v>0.027727272727272313</v>
      </c>
      <c r="Y152" s="446">
        <f>#N/A</f>
        <v>-0.21240945156013769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23.38</v>
      </c>
      <c r="S153" s="323">
        <f>#N/A</f>
        <v>-23.38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15690</v>
      </c>
      <c r="G154" s="360">
        <f>#N/A</f>
        <v>13842.3</v>
      </c>
      <c r="H154" s="360">
        <f>#N/A</f>
        <v>-1847.7000000000007</v>
      </c>
      <c r="I154" s="362">
        <f>#N/A</f>
        <v>0.8822370936902485</v>
      </c>
      <c r="J154" s="360">
        <f>#N/A</f>
        <v>-8417.7</v>
      </c>
      <c r="K154" s="362">
        <f>#N/A</f>
        <v>0.6218463611859838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12913.87</v>
      </c>
      <c r="S154" s="360">
        <f>#N/A</f>
        <v>928.4299999999985</v>
      </c>
      <c r="T154" s="362">
        <f>#N/A</f>
        <v>1.0718940178273437</v>
      </c>
      <c r="U154" s="360">
        <f>#N/A</f>
        <v>1800</v>
      </c>
      <c r="V154" s="360">
        <f>#N/A</f>
        <v>129.34000000000015</v>
      </c>
      <c r="W154" s="360">
        <f>#N/A</f>
        <v>-1670.6599999999999</v>
      </c>
      <c r="X154" s="362">
        <f>#N/A</f>
        <v>0.07185555555555563</v>
      </c>
      <c r="Y154" s="446">
        <f>#N/A</f>
        <v>-0.03501026031293786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507.3</v>
      </c>
      <c r="G155" s="360">
        <f>#N/A</f>
        <v>510</v>
      </c>
      <c r="H155" s="360">
        <f>#N/A</f>
        <v>2.6999999999999886</v>
      </c>
      <c r="I155" s="362">
        <f>#N/A</f>
        <v>1.0053222945002958</v>
      </c>
      <c r="J155" s="360">
        <f>#N/A</f>
        <v>-257</v>
      </c>
      <c r="K155" s="362">
        <f>#N/A</f>
        <v>0.6649282920469362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376.24</v>
      </c>
      <c r="S155" s="360">
        <f>#N/A</f>
        <v>133.76</v>
      </c>
      <c r="T155" s="362">
        <f>#N/A</f>
        <v>1.3555177546247077</v>
      </c>
      <c r="U155" s="360">
        <f>#N/A</f>
        <v>65</v>
      </c>
      <c r="V155" s="360">
        <f>#N/A</f>
        <v>5.490000000000009</v>
      </c>
      <c r="W155" s="360">
        <f>#N/A</f>
        <v>-59.50999999999999</v>
      </c>
      <c r="X155" s="362">
        <f>#N/A</f>
        <v>0.0844615384615386</v>
      </c>
      <c r="Y155" s="446">
        <f>#N/A</f>
        <v>0.2752969219955599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28</v>
      </c>
      <c r="G156" s="360">
        <f>#N/A</f>
        <v>13.23</v>
      </c>
      <c r="H156" s="360">
        <f>#N/A</f>
        <v>-14.77</v>
      </c>
      <c r="I156" s="362">
        <f>#N/A</f>
        <v>0.47250000000000003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31.68</v>
      </c>
      <c r="S156" s="360">
        <f>#N/A</f>
        <v>-18.45</v>
      </c>
      <c r="T156" s="362">
        <f>#N/A</f>
        <v>0.41761363636363635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17069.3</v>
      </c>
      <c r="G157" s="351">
        <f>#N/A</f>
        <v>15058.929999999998</v>
      </c>
      <c r="H157" s="351">
        <f>#N/A</f>
        <v>-2010.3700000000006</v>
      </c>
      <c r="I157" s="189">
        <f>G157/F157</f>
        <v>0.8822230554269946</v>
      </c>
      <c r="J157" s="351">
        <f>#N/A</f>
        <v>-9296.070000000002</v>
      </c>
      <c r="K157" s="189">
        <f>G157/E157</f>
        <v>0.6183095873537261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14158.04</v>
      </c>
      <c r="S157" s="351">
        <f>#N/A</f>
        <v>900.8899999999984</v>
      </c>
      <c r="T157" s="189">
        <f>G157/R157</f>
        <v>1.0636309828196557</v>
      </c>
      <c r="U157" s="351">
        <f>#N/A</f>
        <v>1979</v>
      </c>
      <c r="V157" s="351">
        <f>#N/A</f>
        <v>137.8800000000001</v>
      </c>
      <c r="W157" s="351">
        <f>#N/A</f>
        <v>-1841.12</v>
      </c>
      <c r="X157" s="189">
        <f>V157/U157</f>
        <v>0.06967155128852962</v>
      </c>
      <c r="Y157" s="189">
        <f>#N/A</f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5328.65</v>
      </c>
      <c r="G161" s="348">
        <f>#N/A</f>
        <v>3825.7</v>
      </c>
      <c r="H161" s="348">
        <f>#N/A</f>
        <v>-1502.9499999999998</v>
      </c>
      <c r="I161" s="347">
        <f>#N/A</f>
        <v>0.7179491991404953</v>
      </c>
      <c r="J161" s="348">
        <f>#N/A</f>
        <v>-4344.3</v>
      </c>
      <c r="K161" s="347">
        <f>#N/A</f>
        <v>0.46826193390452875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5877.33</v>
      </c>
      <c r="S161" s="348">
        <f>#N/A</f>
        <v>-2051.63</v>
      </c>
      <c r="T161" s="347">
        <f>#N/A</f>
        <v>0.650924824707818</v>
      </c>
      <c r="U161" s="348">
        <f>#N/A</f>
        <v>680</v>
      </c>
      <c r="V161" s="348">
        <f>#N/A</f>
        <v>1.7300000000000182</v>
      </c>
      <c r="W161" s="348">
        <f>#N/A</f>
        <v>-678.27</v>
      </c>
      <c r="X161" s="347">
        <f>#N/A</f>
        <v>0.0025441176470588503</v>
      </c>
      <c r="Y161" s="189">
        <f>#N/A</f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0</v>
      </c>
      <c r="V162" s="348">
        <f>#N/A</f>
        <v>0</v>
      </c>
      <c r="W162" s="348">
        <f>#N/A</f>
        <v>0</v>
      </c>
      <c r="X162" s="347" t="e">
        <f>#N/A</f>
        <v>#DIV/0!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5358.65</v>
      </c>
      <c r="G163" s="351">
        <f>#N/A</f>
        <v>3825.7</v>
      </c>
      <c r="H163" s="351">
        <f>#N/A</f>
        <v>-1532.9499999999998</v>
      </c>
      <c r="I163" s="189">
        <f>G163/F163</f>
        <v>0.713929814412212</v>
      </c>
      <c r="J163" s="351">
        <f>#N/A</f>
        <v>-4518.7</v>
      </c>
      <c r="K163" s="189">
        <f>G163/E163</f>
        <v>0.45847514500743014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5937.47</v>
      </c>
      <c r="S163" s="351">
        <f>#N/A</f>
        <v>-2111.77</v>
      </c>
      <c r="T163" s="189">
        <f>G163/R163</f>
        <v>0.6443316766232081</v>
      </c>
      <c r="U163" s="351">
        <f>#N/A</f>
        <v>680</v>
      </c>
      <c r="V163" s="351">
        <f>#N/A</f>
        <v>1.7300000000000182</v>
      </c>
      <c r="W163" s="351">
        <f>#N/A</f>
        <v>-678.27</v>
      </c>
      <c r="X163" s="189">
        <f>V163/U163</f>
        <v>0.0025441176470588503</v>
      </c>
      <c r="Y163" s="189">
        <f>#N/A</f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25" right="0.25" top="0.75" bottom="0.75" header="0.3" footer="0.3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">
      <selection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504" t="s">
        <v>185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27"/>
      <c r="S1" s="372"/>
    </row>
    <row r="2" spans="2:19" s="1" customFormat="1" ht="15.75" customHeight="1">
      <c r="B2" s="470"/>
      <c r="C2" s="470"/>
      <c r="D2" s="470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71"/>
      <c r="B3" s="473"/>
      <c r="C3" s="474" t="s">
        <v>0</v>
      </c>
      <c r="D3" s="475" t="s">
        <v>186</v>
      </c>
      <c r="E3" s="25"/>
      <c r="F3" s="476" t="s">
        <v>26</v>
      </c>
      <c r="G3" s="477"/>
      <c r="H3" s="477"/>
      <c r="I3" s="477"/>
      <c r="J3" s="478"/>
      <c r="K3" s="64"/>
      <c r="L3" s="64"/>
      <c r="M3" s="64"/>
      <c r="N3" s="511" t="s">
        <v>187</v>
      </c>
      <c r="O3" s="482" t="s">
        <v>145</v>
      </c>
      <c r="P3" s="482"/>
      <c r="Q3" s="482"/>
      <c r="R3" s="482"/>
      <c r="S3" s="482"/>
    </row>
    <row r="4" spans="1:19" ht="22.5" customHeight="1">
      <c r="A4" s="471"/>
      <c r="B4" s="473"/>
      <c r="C4" s="474"/>
      <c r="D4" s="475"/>
      <c r="E4" s="483" t="s">
        <v>146</v>
      </c>
      <c r="F4" s="516" t="s">
        <v>31</v>
      </c>
      <c r="G4" s="487" t="s">
        <v>188</v>
      </c>
      <c r="H4" s="480" t="s">
        <v>189</v>
      </c>
      <c r="I4" s="487" t="s">
        <v>190</v>
      </c>
      <c r="J4" s="480" t="s">
        <v>191</v>
      </c>
      <c r="K4" s="65" t="s">
        <v>192</v>
      </c>
      <c r="L4" s="142" t="s">
        <v>96</v>
      </c>
      <c r="M4" s="66" t="s">
        <v>53</v>
      </c>
      <c r="N4" s="480"/>
      <c r="O4" s="489" t="s">
        <v>193</v>
      </c>
      <c r="P4" s="487" t="s">
        <v>44</v>
      </c>
      <c r="Q4" s="491" t="s">
        <v>43</v>
      </c>
      <c r="R4" s="375" t="s">
        <v>194</v>
      </c>
      <c r="S4" s="376" t="s">
        <v>53</v>
      </c>
    </row>
    <row r="5" spans="1:19" ht="67.5" customHeight="1">
      <c r="A5" s="472"/>
      <c r="B5" s="473"/>
      <c r="C5" s="474"/>
      <c r="D5" s="475"/>
      <c r="E5" s="484"/>
      <c r="F5" s="517"/>
      <c r="G5" s="488"/>
      <c r="H5" s="481"/>
      <c r="I5" s="488"/>
      <c r="J5" s="481"/>
      <c r="K5" s="492" t="s">
        <v>195</v>
      </c>
      <c r="L5" s="493"/>
      <c r="M5" s="494"/>
      <c r="N5" s="481"/>
      <c r="O5" s="490"/>
      <c r="P5" s="488"/>
      <c r="Q5" s="491"/>
      <c r="R5" s="492" t="s">
        <v>196</v>
      </c>
      <c r="S5" s="494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2"/>
      <c r="H89" s="512"/>
      <c r="I89" s="512"/>
      <c r="J89" s="512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3"/>
      <c r="P90" s="513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500"/>
      <c r="H91" s="500"/>
      <c r="I91" s="273"/>
      <c r="J91" s="518"/>
      <c r="K91" s="518"/>
      <c r="L91" s="518"/>
      <c r="M91" s="518"/>
      <c r="N91" s="518"/>
      <c r="O91" s="513"/>
      <c r="P91" s="513"/>
    </row>
    <row r="92" spans="3:16" ht="15.75" customHeight="1" hidden="1">
      <c r="C92" s="271">
        <v>42732</v>
      </c>
      <c r="D92" s="267">
        <v>19085.6</v>
      </c>
      <c r="F92" s="429"/>
      <c r="G92" s="500"/>
      <c r="H92" s="500"/>
      <c r="I92" s="273"/>
      <c r="J92" s="519"/>
      <c r="K92" s="519"/>
      <c r="L92" s="519"/>
      <c r="M92" s="519"/>
      <c r="N92" s="519"/>
      <c r="O92" s="513"/>
      <c r="P92" s="513"/>
    </row>
    <row r="93" spans="3:14" ht="15.75" customHeight="1" hidden="1">
      <c r="C93" s="271"/>
      <c r="F93" s="429"/>
      <c r="G93" s="501"/>
      <c r="H93" s="501"/>
      <c r="I93" s="279"/>
      <c r="J93" s="518"/>
      <c r="K93" s="518"/>
      <c r="L93" s="518"/>
      <c r="M93" s="518"/>
      <c r="N93" s="518"/>
    </row>
    <row r="94" spans="2:14" ht="18.75" customHeight="1" hidden="1">
      <c r="B94" s="502" t="s">
        <v>165</v>
      </c>
      <c r="C94" s="503"/>
      <c r="D94" s="280" t="e">
        <f>'[3]ЧТКЕ'!$G$6/1000</f>
        <v>#VALUE!</v>
      </c>
      <c r="E94" s="281"/>
      <c r="F94" s="430" t="s">
        <v>166</v>
      </c>
      <c r="G94" s="500"/>
      <c r="H94" s="500"/>
      <c r="I94" s="283"/>
      <c r="J94" s="518"/>
      <c r="K94" s="518"/>
      <c r="L94" s="518"/>
      <c r="M94" s="518"/>
      <c r="N94" s="518"/>
    </row>
    <row r="95" spans="6:13" ht="9" customHeight="1" hidden="1">
      <c r="F95" s="429"/>
      <c r="G95" s="500"/>
      <c r="H95" s="500"/>
      <c r="I95" s="278"/>
      <c r="J95" s="281"/>
      <c r="K95" s="281"/>
      <c r="L95" s="281"/>
      <c r="M95" s="281"/>
    </row>
    <row r="96" spans="2:13" ht="22.5" customHeight="1" hidden="1">
      <c r="B96" s="499" t="s">
        <v>167</v>
      </c>
      <c r="C96" s="514"/>
      <c r="D96" s="285">
        <v>0</v>
      </c>
      <c r="E96" s="286" t="s">
        <v>24</v>
      </c>
      <c r="F96" s="429"/>
      <c r="G96" s="500"/>
      <c r="H96" s="500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20"/>
      <c r="P98" s="520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6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89" sqref="B89:K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259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253</v>
      </c>
      <c r="V3" s="482" t="s">
        <v>254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249</v>
      </c>
      <c r="G4" s="485" t="s">
        <v>31</v>
      </c>
      <c r="H4" s="487" t="s">
        <v>250</v>
      </c>
      <c r="I4" s="480" t="s">
        <v>251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258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252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>#N/A</f>
        <v>1.0338156130941467</v>
      </c>
      <c r="J8" s="104">
        <f>#N/A</f>
        <v>-696868.3099999999</v>
      </c>
      <c r="K8" s="156">
        <f>#N/A</f>
        <v>0.5653404529509386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725573.04</v>
      </c>
      <c r="S8" s="103">
        <f>#N/A</f>
        <v>180809.54999999993</v>
      </c>
      <c r="T8" s="143">
        <f>#N/A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>#N/A</f>
        <v>0.9387639390684839</v>
      </c>
      <c r="Y8" s="199">
        <f>#N/A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>#N/A</f>
        <v>1.0561760905265678</v>
      </c>
      <c r="J9" s="108">
        <f>#N/A</f>
        <v>-428733.75</v>
      </c>
      <c r="K9" s="148">
        <f>#N/A</f>
        <v>0.561047479211291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419643.05</v>
      </c>
      <c r="S9" s="109">
        <f>#N/A</f>
        <v>128343.29999999999</v>
      </c>
      <c r="T9" s="144">
        <f>#N/A</f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>#N/A</f>
        <v>0.9649204371223458</v>
      </c>
      <c r="Y9" s="200">
        <f>#N/A</f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>#N/A</f>
        <v>25926.550000000047</v>
      </c>
      <c r="I10" s="209">
        <f>#N/A</f>
        <v>1.0547104160357585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384084.26</v>
      </c>
      <c r="S10" s="74">
        <f>#N/A</f>
        <v>115729.20000000001</v>
      </c>
      <c r="T10" s="145">
        <f>#N/A</f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>#N/A</f>
        <v>-2323.4899999999907</v>
      </c>
      <c r="X10" s="75">
        <f>#N/A</f>
        <v>0.9690201333333335</v>
      </c>
      <c r="Y10" s="198">
        <f>#N/A</f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>#N/A</f>
        <v>880.619999999999</v>
      </c>
      <c r="I11" s="209">
        <f>#N/A</f>
        <v>1.0300789015267957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22629.08</v>
      </c>
      <c r="S11" s="74">
        <f>#N/A</f>
        <v>7528.539999999997</v>
      </c>
      <c r="T11" s="145">
        <f>#N/A</f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>#N/A</f>
        <v>-322.90000000000146</v>
      </c>
      <c r="X11" s="75">
        <f>#N/A</f>
        <v>0.9268911178028841</v>
      </c>
      <c r="Y11" s="198">
        <f>#N/A</f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>#N/A</f>
        <v>2161.0599999999995</v>
      </c>
      <c r="I12" s="209">
        <f>#N/A</f>
        <v>1.291231886108719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5471.93</v>
      </c>
      <c r="S12" s="74">
        <f>#N/A</f>
        <v>4109.539999999999</v>
      </c>
      <c r="T12" s="145">
        <f>#N/A</f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>#N/A</f>
        <v>347.35999999999876</v>
      </c>
      <c r="X12" s="75">
        <f>#N/A</f>
        <v>1.3863848720800875</v>
      </c>
      <c r="Y12" s="198">
        <f>#N/A</f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>#N/A</f>
        <v>214.1800000000003</v>
      </c>
      <c r="I13" s="209">
        <f>#N/A</f>
        <v>1.0270702730030334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6636.94</v>
      </c>
      <c r="S13" s="74">
        <f>#N/A</f>
        <v>1489.2400000000007</v>
      </c>
      <c r="T13" s="145">
        <f>#N/A</f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>#N/A</f>
        <v>-575.9499999999998</v>
      </c>
      <c r="X13" s="75">
        <f>#N/A</f>
        <v>0.7739599686028258</v>
      </c>
      <c r="Y13" s="198">
        <f>#N/A</f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>#N/A</f>
        <v>-36.00999999999999</v>
      </c>
      <c r="I14" s="209">
        <f>#N/A</f>
        <v>0.8952070540988855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820.83</v>
      </c>
      <c r="S14" s="74">
        <f>#N/A</f>
        <v>-513.21</v>
      </c>
      <c r="T14" s="145">
        <f>#N/A</f>
        <v>0.374767004129966</v>
      </c>
      <c r="U14" s="73">
        <f>F14-червень!F14</f>
        <v>33</v>
      </c>
      <c r="V14" s="98">
        <f>G14-червень!G14</f>
        <v>0</v>
      </c>
      <c r="W14" s="74">
        <f>#N/A</f>
        <v>-33</v>
      </c>
      <c r="X14" s="75">
        <f>#N/A</f>
        <v>0</v>
      </c>
      <c r="Y14" s="198">
        <f>#N/A</f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>#N/A</f>
        <v>677.1800000000001</v>
      </c>
      <c r="I15" s="208">
        <f>#N/A</f>
        <v>2.855287671232877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44.99</v>
      </c>
      <c r="S15" s="111">
        <f>#N/A</f>
        <v>997.19</v>
      </c>
      <c r="T15" s="146">
        <f>#N/A</f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>#N/A</f>
        <v>0.2899999999999636</v>
      </c>
      <c r="X15" s="154" t="e">
        <f>#N/A</f>
        <v>#DIV/0!</v>
      </c>
      <c r="Y15" s="197">
        <f>#N/A</f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F16-червень!F16</f>
        <v>0</v>
      </c>
      <c r="V16" s="110">
        <f>G16-червень!G16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F17-червень!F17</f>
        <v>0</v>
      </c>
      <c r="V17" s="110">
        <f>G17-червень!G17</f>
        <v>0</v>
      </c>
      <c r="W17" s="111">
        <f>#N/A</f>
        <v>0</v>
      </c>
      <c r="X17" s="154" t="e">
        <f>#N/A</f>
        <v>#DIV/0!</v>
      </c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F18-червень!F18</f>
        <v>0</v>
      </c>
      <c r="V18" s="110">
        <f>G18-червень!G18</f>
        <v>0</v>
      </c>
      <c r="W18" s="111">
        <f>#N/A</f>
        <v>0</v>
      </c>
      <c r="X18" s="154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>#N/A</f>
        <v>-18311.67</v>
      </c>
      <c r="I19" s="208">
        <f>#N/A</f>
        <v>0.778333232456512</v>
      </c>
      <c r="J19" s="108">
        <f>#N/A</f>
        <v>-87430.67</v>
      </c>
      <c r="K19" s="108">
        <f>#N/A</f>
        <v>42.37670700200359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59400.33</v>
      </c>
      <c r="S19" s="111">
        <f>#N/A</f>
        <v>4897</v>
      </c>
      <c r="T19" s="146">
        <f>#N/A</f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>#N/A</f>
        <v>-8697.479999999996</v>
      </c>
      <c r="X19" s="148">
        <f>#N/A</f>
        <v>0.3781295581295584</v>
      </c>
      <c r="Y19" s="197">
        <f>#N/A</f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>#N/A</f>
        <v>-2270.9000000000015</v>
      </c>
      <c r="I20" s="211">
        <f>#N/A</f>
        <v>0.9332264988679467</v>
      </c>
      <c r="J20" s="171">
        <f>#N/A</f>
        <v>-34969.9</v>
      </c>
      <c r="K20" s="171">
        <f>#N/A</f>
        <v>47.577651855849375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36347.96</v>
      </c>
      <c r="S20" s="116">
        <f>#N/A</f>
        <v>-4609.860000000001</v>
      </c>
      <c r="T20" s="172">
        <f>#N/A</f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>#N/A</f>
        <v>-1497.4800000000032</v>
      </c>
      <c r="X20" s="180">
        <f>#N/A</f>
        <v>0.7793280282935451</v>
      </c>
      <c r="Y20" s="198">
        <f>#N/A</f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>#N/A</f>
        <v>-2219.49</v>
      </c>
      <c r="I21" s="211">
        <f>#N/A</f>
        <v>0.7561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F21-червень!F21</f>
        <v>1300</v>
      </c>
      <c r="V21" s="124">
        <f>G21-червень!G21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>#N/A</f>
        <v>-13821.279999999999</v>
      </c>
      <c r="I22" s="211">
        <f>#N/A</f>
        <v>0.6500941772151899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F22-червень!F22</f>
        <v>5900</v>
      </c>
      <c r="V22" s="124">
        <f>G22-червень!G22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>#N/A</f>
        <v>18081.689999999944</v>
      </c>
      <c r="I23" s="208">
        <f>#N/A</f>
        <v>1.06580405181148</v>
      </c>
      <c r="J23" s="108">
        <f>#N/A</f>
        <v>-180804.70999999996</v>
      </c>
      <c r="K23" s="108">
        <f>#N/A</f>
        <v>61.828746005634336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246365.72</v>
      </c>
      <c r="S23" s="111">
        <f>#N/A</f>
        <v>46496.76999999999</v>
      </c>
      <c r="T23" s="147">
        <f>#N/A</f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>#N/A</f>
        <v>2864.499999999942</v>
      </c>
      <c r="X23" s="148">
        <f>#N/A</f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>#N/A</f>
        <v>15336.48999999999</v>
      </c>
      <c r="I24" s="208">
        <f>#N/A</f>
        <v>1.1229594699698968</v>
      </c>
      <c r="J24" s="108">
        <f>#N/A</f>
        <v>-76777.5</v>
      </c>
      <c r="K24" s="148">
        <f>#N/A</f>
        <v>0.6459288329751617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120635.04</v>
      </c>
      <c r="S24" s="111">
        <f>#N/A</f>
        <v>19429.460000000006</v>
      </c>
      <c r="T24" s="147">
        <f>#N/A</f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>#N/A</f>
        <v>2506.2400000000052</v>
      </c>
      <c r="X24" s="148">
        <f>#N/A</f>
        <v>1.1132149794461763</v>
      </c>
      <c r="Y24" s="197">
        <f>#N/A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>#N/A</f>
        <v>4353.18</v>
      </c>
      <c r="I25" s="211">
        <f>#N/A</f>
        <v>1.238680812566823</v>
      </c>
      <c r="J25" s="171">
        <f>#N/A</f>
        <v>-6192.32</v>
      </c>
      <c r="K25" s="180">
        <f>#N/A</f>
        <v>0.7848693718732629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15862.36</v>
      </c>
      <c r="S25" s="116">
        <f>#N/A</f>
        <v>6729.32</v>
      </c>
      <c r="T25" s="152">
        <f>#N/A</f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>#N/A</f>
        <v>1952.7200000000012</v>
      </c>
      <c r="X25" s="180">
        <f>#N/A</f>
        <v>1.3590878999632219</v>
      </c>
      <c r="Y25" s="197">
        <f>#N/A</f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>#N/A</f>
        <v>1844.4899999999998</v>
      </c>
      <c r="I26" s="212">
        <f>#N/A</f>
        <v>4.714162018485331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436.63</v>
      </c>
      <c r="S26" s="201">
        <f>#N/A</f>
        <v>1904.4699999999998</v>
      </c>
      <c r="T26" s="162">
        <f>#N/A</f>
        <v>5.361747933032545</v>
      </c>
      <c r="U26" s="167">
        <f>F26-червень!F26</f>
        <v>188</v>
      </c>
      <c r="V26" s="167">
        <f>G26-червень!G26</f>
        <v>979.73</v>
      </c>
      <c r="W26" s="176">
        <f>#N/A</f>
        <v>791.73</v>
      </c>
      <c r="X26" s="191">
        <f>#N/A</f>
        <v>5.2113297872340425</v>
      </c>
      <c r="Y26" s="197">
        <f>#N/A</f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>#N/A</f>
        <v>2508.7000000000007</v>
      </c>
      <c r="I27" s="212">
        <f>#N/A</f>
        <v>1.1413998170431674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15425.73</v>
      </c>
      <c r="S27" s="201">
        <f>#N/A</f>
        <v>4824.860000000001</v>
      </c>
      <c r="T27" s="162">
        <f>#N/A</f>
        <v>1.3127800110594443</v>
      </c>
      <c r="U27" s="167">
        <f>F27-червень!F27</f>
        <v>5250</v>
      </c>
      <c r="V27" s="167">
        <f>G27-червень!G27</f>
        <v>6411</v>
      </c>
      <c r="W27" s="176">
        <f>#N/A</f>
        <v>1161</v>
      </c>
      <c r="X27" s="191">
        <f>#N/A</f>
        <v>1.221142857142857</v>
      </c>
      <c r="Y27" s="197">
        <f>#N/A</f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>#N/A</f>
        <v>104.63</v>
      </c>
      <c r="I28" s="220">
        <f>#N/A</f>
        <v>1.5035129932627527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210.95</v>
      </c>
      <c r="S28" s="221">
        <f>#N/A</f>
        <v>101.48000000000002</v>
      </c>
      <c r="T28" s="222">
        <f>#N/A</f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>#N/A</f>
        <v>87.54000000000002</v>
      </c>
      <c r="X28" s="222">
        <f>#N/A</f>
        <v>2.346769230769231</v>
      </c>
      <c r="Y28" s="465">
        <f>#N/A</f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>#N/A</f>
        <v>1739.8600000000001</v>
      </c>
      <c r="I29" s="220">
        <f>#N/A</f>
        <v>7.024237387902081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225.68</v>
      </c>
      <c r="S29" s="221">
        <f>#N/A</f>
        <v>1802.99</v>
      </c>
      <c r="T29" s="222">
        <f>#N/A</f>
        <v>8.989143920595534</v>
      </c>
      <c r="U29" s="206">
        <f>F29-червень!F29</f>
        <v>123</v>
      </c>
      <c r="V29" s="206">
        <f>G29-червень!G29</f>
        <v>827.19</v>
      </c>
      <c r="W29" s="221">
        <f>#N/A</f>
        <v>704.19</v>
      </c>
      <c r="X29" s="222">
        <f>#N/A</f>
        <v>6.725121951219513</v>
      </c>
      <c r="Y29" s="465">
        <f>#N/A</f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>#N/A</f>
        <v>1641.6999999999998</v>
      </c>
      <c r="I30" s="220">
        <f>#N/A</f>
        <v>3.6647080783651735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369.47</v>
      </c>
      <c r="S30" s="221">
        <f>#N/A</f>
        <v>1888.32</v>
      </c>
      <c r="T30" s="222">
        <f>#N/A</f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>#N/A</f>
        <v>467.21</v>
      </c>
      <c r="X30" s="222">
        <f>#N/A</f>
        <v>2.8688399999999996</v>
      </c>
      <c r="Y30" s="465">
        <f>#N/A</f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>#N/A</f>
        <v>867</v>
      </c>
      <c r="I31" s="220">
        <f>#N/A</f>
        <v>1.0506253722453842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15056.26</v>
      </c>
      <c r="S31" s="221">
        <f>#N/A</f>
        <v>2936.539999999999</v>
      </c>
      <c r="T31" s="222">
        <f>#N/A</f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>#N/A</f>
        <v>1.1387579999999997</v>
      </c>
      <c r="Y31" s="465">
        <f>#N/A</f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>#N/A</f>
        <v>836.9300000000001</v>
      </c>
      <c r="I32" s="211">
        <f>#N/A</f>
        <v>5.47484360797733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-40.81</v>
      </c>
      <c r="S32" s="121">
        <f>#N/A</f>
        <v>1064.77</v>
      </c>
      <c r="T32" s="150">
        <f>#N/A</f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>#N/A</f>
        <v>387.33000000000004</v>
      </c>
      <c r="X32" s="180">
        <f>#N/A</f>
        <v>33.2775</v>
      </c>
      <c r="Y32" s="198">
        <f>#N/A</f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>#N/A</f>
        <v>493.44999999999993</v>
      </c>
      <c r="I33" s="209">
        <f>#N/A</f>
        <v>18.718132854578094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-255.4</v>
      </c>
      <c r="S33" s="72">
        <f>#N/A</f>
        <v>776.6999999999999</v>
      </c>
      <c r="T33" s="75">
        <f>#N/A</f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>#N/A</f>
        <v>261.72999999999996</v>
      </c>
      <c r="X33" s="75" t="e">
        <f>#N/A</f>
        <v>#DIV/0!</v>
      </c>
      <c r="Y33" s="465">
        <f>#N/A</f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>#N/A</f>
        <v>343.48</v>
      </c>
      <c r="I34" s="209">
        <f>#N/A</f>
        <v>3.157808769945973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214.58</v>
      </c>
      <c r="S34" s="72">
        <f>#N/A</f>
        <v>288.08000000000004</v>
      </c>
      <c r="T34" s="75">
        <f>#N/A</f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>#N/A</f>
        <v>11.466666666666669</v>
      </c>
      <c r="Y34" s="465">
        <f>#N/A</f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>#N/A</f>
        <v>10146.37999999999</v>
      </c>
      <c r="I35" s="211">
        <f>#N/A</f>
        <v>1.0954481965049168</v>
      </c>
      <c r="J35" s="171">
        <f>#N/A</f>
        <v>-71327.14</v>
      </c>
      <c r="K35" s="180">
        <f>#N/A</f>
        <v>0.6201477292092706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104813.5</v>
      </c>
      <c r="S35" s="122">
        <f>#N/A</f>
        <v>11635.36</v>
      </c>
      <c r="T35" s="149">
        <f>#N/A</f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>#N/A</f>
        <v>166.19000000000233</v>
      </c>
      <c r="X35" s="180">
        <f>#N/A</f>
        <v>1.0099592497153473</v>
      </c>
      <c r="Y35" s="198">
        <f>#N/A</f>
        <v>0.07455634758498086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34806.23</v>
      </c>
      <c r="G36" s="139">
        <f>G38+G40</f>
        <v>44465.39000000001</v>
      </c>
      <c r="H36" s="158">
        <f>#N/A</f>
        <v>9659.160000000003</v>
      </c>
      <c r="I36" s="212">
        <f>#N/A</f>
        <v>1.2775123878684937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35855.88</v>
      </c>
      <c r="S36" s="140">
        <f>#N/A</f>
        <v>8609.51000000001</v>
      </c>
      <c r="T36" s="162">
        <f>#N/A</f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>#N/A</f>
        <v>549.2100000000064</v>
      </c>
      <c r="X36" s="191">
        <f>#N/A</f>
        <v>110.38793266502755</v>
      </c>
      <c r="Y36" s="197">
        <f>#N/A</f>
        <v>0.20460216720688496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71496.25</v>
      </c>
      <c r="G37" s="139">
        <f>#N/A</f>
        <v>71983.46</v>
      </c>
      <c r="H37" s="158">
        <f>#N/A</f>
        <v>487.2100000000064</v>
      </c>
      <c r="I37" s="212">
        <f>#N/A</f>
        <v>1.006814483277095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68957.62</v>
      </c>
      <c r="S37" s="140">
        <f>#N/A</f>
        <v>3025.840000000011</v>
      </c>
      <c r="T37" s="162">
        <f>#N/A</f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>#N/A</f>
        <v>-383.0199999999895</v>
      </c>
      <c r="X37" s="191">
        <f>V37/U37</f>
        <v>0.9664017543859659</v>
      </c>
      <c r="Y37" s="197">
        <f>#N/A</f>
        <v>0.006975642400804061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>#N/A</f>
        <v>9620.260000000002</v>
      </c>
      <c r="I38" s="220">
        <f>#N/A</f>
        <v>1.2916609063678588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33676.89</v>
      </c>
      <c r="S38" s="221">
        <f>#N/A</f>
        <v>8927.770000000004</v>
      </c>
      <c r="T38" s="222">
        <f>#N/A</f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>#N/A</f>
        <v>9.080000000001746</v>
      </c>
      <c r="X38" s="222">
        <f>#N/A</f>
        <v>100.18530612244902</v>
      </c>
      <c r="Y38" s="465">
        <f>#N/A</f>
        <v>0.22810713693315643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>#N/A</f>
        <v>1043.780000000006</v>
      </c>
      <c r="I39" s="220">
        <f>#N/A</f>
        <v>1.0176333699083262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57451.62</v>
      </c>
      <c r="S39" s="221">
        <f>#N/A</f>
        <v>2785.6100000000006</v>
      </c>
      <c r="T39" s="222">
        <f>#N/A</f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>#N/A</f>
        <v>84.9800000000032</v>
      </c>
      <c r="X39" s="222">
        <f>#N/A</f>
        <v>100.94422222222225</v>
      </c>
      <c r="Y39" s="465">
        <f>#N/A</f>
        <v>0.011404138731283098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>#N/A</f>
        <v>38.90000000000009</v>
      </c>
      <c r="I40" s="220">
        <f>#N/A</f>
        <v>1.021352156897186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2178.99</v>
      </c>
      <c r="S40" s="221">
        <f>#N/A</f>
        <v>-318.25999999999976</v>
      </c>
      <c r="T40" s="222">
        <f>#N/A</f>
        <v>0.8539415050092016</v>
      </c>
      <c r="U40" s="206">
        <f>F40-червень!F40</f>
        <v>387</v>
      </c>
      <c r="V40" s="206">
        <f>G40-червень!G40</f>
        <v>927.13</v>
      </c>
      <c r="W40" s="221">
        <f>#N/A</f>
        <v>540.13</v>
      </c>
      <c r="X40" s="222">
        <f>#N/A</f>
        <v>239.56847545219637</v>
      </c>
      <c r="Y40" s="465">
        <f>#N/A</f>
        <v>-0.15722895453803187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>#N/A</f>
        <v>-556.5699999999997</v>
      </c>
      <c r="I41" s="220">
        <f>#N/A</f>
        <v>0.9547607048801899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11506</v>
      </c>
      <c r="S41" s="221">
        <f>#N/A</f>
        <v>240.22999999999956</v>
      </c>
      <c r="T41" s="222">
        <f>#N/A</f>
        <v>1.0208786719972187</v>
      </c>
      <c r="U41" s="206">
        <f>F41-червень!F41</f>
        <v>2400</v>
      </c>
      <c r="V41" s="206">
        <f>G41-червень!G41</f>
        <v>1932</v>
      </c>
      <c r="W41" s="221">
        <f>#N/A</f>
        <v>-468</v>
      </c>
      <c r="X41" s="222">
        <f>#N/A</f>
        <v>80.5</v>
      </c>
      <c r="Y41" s="465">
        <f>#N/A</f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>#N/A</f>
        <v>31.19999999999999</v>
      </c>
      <c r="I43" s="208">
        <f>G43/F43</f>
        <v>1.3528214406875494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86.45</v>
      </c>
      <c r="S43" s="108">
        <f>#N/A</f>
        <v>33.17999999999999</v>
      </c>
      <c r="T43" s="148">
        <f>#N/A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>#N/A</f>
        <v>18.97999999999999</v>
      </c>
      <c r="X43" s="148">
        <f>V43/U43</f>
        <v>2.897999999999999</v>
      </c>
      <c r="Y43" s="466">
        <f>#N/A</f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>#N/A</f>
        <v>44.29</v>
      </c>
      <c r="I44" s="209">
        <f>G44/F44</f>
        <v>1.8701375245579568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50.76</v>
      </c>
      <c r="S44" s="72">
        <f>#N/A</f>
        <v>44.43</v>
      </c>
      <c r="T44" s="75">
        <f>#N/A</f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>#N/A</f>
        <v>20.450000000000003</v>
      </c>
      <c r="X44" s="75">
        <f>V44/U44</f>
        <v>11.225000000000001</v>
      </c>
      <c r="Y44" s="465">
        <f>#N/A</f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>#N/A</f>
        <v>-13.09</v>
      </c>
      <c r="I45" s="209">
        <f>G45/F45</f>
        <v>0.6512123634425793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35.68</v>
      </c>
      <c r="S45" s="72">
        <f>#N/A</f>
        <v>-11.239999999999998</v>
      </c>
      <c r="T45" s="75">
        <f>#N/A</f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>#N/A</f>
        <v>-1.4699999999999989</v>
      </c>
      <c r="X45" s="75">
        <f>V45/U45</f>
        <v>0.8162500000000001</v>
      </c>
      <c r="Y45" s="465">
        <f>#N/A</f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-34.92</v>
      </c>
      <c r="S46" s="108">
        <f>#N/A</f>
        <v>20.160000000000004</v>
      </c>
      <c r="T46" s="148">
        <f>#N/A</f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>#N/A</f>
        <v>6.250000000000002</v>
      </c>
      <c r="X46" s="148"/>
      <c r="Y46" s="197">
        <f>#N/A</f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>#N/A</f>
        <v>2728.75999999998</v>
      </c>
      <c r="I47" s="208">
        <f>G47/F47</f>
        <v>1.018196056716409</v>
      </c>
      <c r="J47" s="108">
        <f>#N/A</f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125678.95</v>
      </c>
      <c r="S47" s="123">
        <f>#N/A</f>
        <v>27014.17</v>
      </c>
      <c r="T47" s="160">
        <f>#N/A</f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>#N/A</f>
        <v>333.01999999997497</v>
      </c>
      <c r="X47" s="148">
        <f>V47/U47</f>
        <v>1.0140469722789305</v>
      </c>
      <c r="Y47" s="197">
        <f>#N/A</f>
        <v>0.0659427095288958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F48-червень!F48</f>
        <v>0</v>
      </c>
      <c r="V48" s="98">
        <f>G48-червень!G48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24091.93</v>
      </c>
      <c r="S49" s="85">
        <f>#N/A</f>
        <v>3866.029999999999</v>
      </c>
      <c r="T49" s="153">
        <f>#N/A</f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>#N/A</f>
        <v>-997.4700000000012</v>
      </c>
      <c r="X49" s="75">
        <f>V49/U49</f>
        <v>0.7877723404255317</v>
      </c>
      <c r="Y49" s="198">
        <f>#N/A</f>
        <v>-0.07680699483237485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101556.93</v>
      </c>
      <c r="S50" s="85">
        <f>#N/A</f>
        <v>23136.890000000014</v>
      </c>
      <c r="T50" s="153">
        <f>#N/A</f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>#N/A</f>
        <v>1329.1600000000035</v>
      </c>
      <c r="X50" s="75">
        <f>V50/U50</f>
        <v>1.0699557894736844</v>
      </c>
      <c r="Y50" s="198">
        <f>#N/A</f>
        <v>0.10113353727259988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>#N/A</f>
        <v>1.3200000000000003</v>
      </c>
      <c r="X51" s="75"/>
      <c r="Y51" s="198">
        <f>#N/A</f>
        <v>0.17972353040303557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F52-червень!F52</f>
        <v>0</v>
      </c>
      <c r="V52" s="99">
        <f>G52-червень!G52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>#N/A</f>
        <v>1403.969999999994</v>
      </c>
      <c r="I53" s="143">
        <f>#N/A</f>
        <v>1.0446332886884937</v>
      </c>
      <c r="J53" s="104">
        <f>G53-E53</f>
        <v>-17389.26000000001</v>
      </c>
      <c r="K53" s="156">
        <f>#N/A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>#N/A</f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>#N/A</f>
        <v>259.7900000000004</v>
      </c>
      <c r="X53" s="143">
        <f>V53/U53</f>
        <v>1.0676471277507116</v>
      </c>
      <c r="Y53" s="197">
        <f>#N/A</f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>#N/A</f>
        <v>79</v>
      </c>
      <c r="I54" s="213">
        <f>#N/A</f>
        <v>1.029811320754717</v>
      </c>
      <c r="J54" s="115">
        <f>G54-E54</f>
        <v>79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>#N/A</f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>#N/A</f>
        <v>1.550000000000182</v>
      </c>
      <c r="X54" s="155" t="e">
        <f>V54/U54</f>
        <v>#DIV/0!</v>
      </c>
      <c r="Y54" s="197">
        <f>#N/A</f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>#N/A</f>
        <v>1491.04</v>
      </c>
      <c r="I55" s="213">
        <f>#N/A</f>
        <v>1.3313363317985458</v>
      </c>
      <c r="J55" s="115">
        <f>#N/A</f>
        <v>-1008.8800000000001</v>
      </c>
      <c r="K55" s="155">
        <f>#N/A</f>
        <v>0.8558742857142857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15892.63</v>
      </c>
      <c r="S55" s="115">
        <f>#N/A</f>
        <v>-9901.509999999998</v>
      </c>
      <c r="T55" s="155">
        <f>#N/A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>#N/A</f>
        <v>692.5100000000002</v>
      </c>
      <c r="X55" s="155">
        <f>#N/A</f>
        <v>2.3850200000000004</v>
      </c>
      <c r="Y55" s="197">
        <f>#N/A</f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>#N/A</f>
        <v>-32.18</v>
      </c>
      <c r="I56" s="213">
        <f>#N/A</f>
        <v>0.616904761904762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118.3</v>
      </c>
      <c r="S56" s="115">
        <f>#N/A</f>
        <v>-66.47999999999999</v>
      </c>
      <c r="T56" s="155">
        <f>#N/A</f>
        <v>0.43803888419273035</v>
      </c>
      <c r="U56" s="107">
        <f>F56-червень!F56</f>
        <v>14</v>
      </c>
      <c r="V56" s="110">
        <f>G56-червень!G56</f>
        <v>0</v>
      </c>
      <c r="W56" s="111">
        <f>#N/A</f>
        <v>-14</v>
      </c>
      <c r="X56" s="155">
        <f>#N/A</f>
        <v>0</v>
      </c>
      <c r="Y56" s="197">
        <f>#N/A</f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>#N/A</f>
        <v>-2.96</v>
      </c>
      <c r="I57" s="213">
        <f>#N/A</f>
        <v>0.63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10.79</v>
      </c>
      <c r="S57" s="115">
        <f>#N/A</f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>#N/A</f>
        <v>1.94</v>
      </c>
      <c r="X57" s="155">
        <f>#N/A</f>
        <v>2.94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>#N/A</f>
        <v>312.59000000000003</v>
      </c>
      <c r="I58" s="213">
        <f>#N/A</f>
        <v>1.8015128205128206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545.59</v>
      </c>
      <c r="S58" s="115">
        <f>#N/A</f>
        <v>157</v>
      </c>
      <c r="T58" s="155">
        <f>#N/A</f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>#N/A</f>
        <v>-2.4799999999999613</v>
      </c>
      <c r="X58" s="155">
        <f>#N/A</f>
        <v>0.9597206431703758</v>
      </c>
      <c r="Y58" s="197">
        <f>#N/A</f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>#N/A</f>
        <v>57.040000000000006</v>
      </c>
      <c r="I59" s="213">
        <f>#N/A</f>
        <v>1.9506666666666668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71.03</v>
      </c>
      <c r="S59" s="115">
        <f>#N/A</f>
        <v>46.010000000000005</v>
      </c>
      <c r="T59" s="155">
        <f>#N/A</f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>#N/A</f>
        <v>-9.959999999999994</v>
      </c>
      <c r="X59" s="155">
        <f>#N/A</f>
        <v>0.0040000000000006255</v>
      </c>
      <c r="Y59" s="197">
        <f>#N/A</f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>#N/A</f>
        <v>-43.64999999999998</v>
      </c>
      <c r="I60" s="213">
        <f>#N/A</f>
        <v>0.9405313351498638</v>
      </c>
      <c r="J60" s="115">
        <f>#N/A</f>
        <v>-593.65</v>
      </c>
      <c r="K60" s="155">
        <f>#N/A</f>
        <v>0.5376557632398754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714.6</v>
      </c>
      <c r="S60" s="115">
        <f>#N/A</f>
        <v>-24.25</v>
      </c>
      <c r="T60" s="155">
        <f>#N/A</f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>#N/A</f>
        <v>2.0299999999999727</v>
      </c>
      <c r="X60" s="155">
        <f>#N/A</f>
        <v>1.0169166666666665</v>
      </c>
      <c r="Y60" s="197">
        <f>#N/A</f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F61-червень!F61</f>
        <v>0</v>
      </c>
      <c r="V61" s="110">
        <f>G61-червень!G61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>#N/A</f>
        <v>-177.04000000000087</v>
      </c>
      <c r="I62" s="213">
        <f>#N/A</f>
        <v>0.9872541396688265</v>
      </c>
      <c r="J62" s="115">
        <f>#N/A</f>
        <v>-8547.04</v>
      </c>
      <c r="K62" s="155">
        <f>#N/A</f>
        <v>0.6160359389038634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10783.99</v>
      </c>
      <c r="S62" s="115">
        <f>#N/A</f>
        <v>2928.9699999999993</v>
      </c>
      <c r="T62" s="155">
        <f>#N/A</f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>#N/A</f>
        <v>-395.53000000000065</v>
      </c>
      <c r="X62" s="155">
        <f>#N/A</f>
        <v>0.7802611111111107</v>
      </c>
      <c r="Y62" s="197">
        <f>#N/A</f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>#N/A</f>
        <v>62.20999999999998</v>
      </c>
      <c r="I63" s="213">
        <f>#N/A</f>
        <v>1.140651141758987</v>
      </c>
      <c r="J63" s="115">
        <f>#N/A</f>
        <v>-262.49</v>
      </c>
      <c r="K63" s="155">
        <f>#N/A</f>
        <v>0.6577705345501955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306.17</v>
      </c>
      <c r="S63" s="115">
        <f>#N/A</f>
        <v>198.33999999999997</v>
      </c>
      <c r="T63" s="155">
        <f>#N/A</f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>#N/A</f>
        <v>37.26999999999998</v>
      </c>
      <c r="X63" s="155">
        <f>#N/A</f>
        <v>1.5707503828483917</v>
      </c>
      <c r="Y63" s="197">
        <f>#N/A</f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>#N/A</f>
        <v>-10.77</v>
      </c>
      <c r="I64" s="213">
        <f>#N/A</f>
        <v>0.55125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25.92</v>
      </c>
      <c r="S64" s="115">
        <f>#N/A</f>
        <v>-12.690000000000001</v>
      </c>
      <c r="T64" s="155">
        <f>#N/A</f>
        <v>0.5104166666666666</v>
      </c>
      <c r="U64" s="107">
        <f>F64-червень!F64</f>
        <v>4</v>
      </c>
      <c r="V64" s="110">
        <f>G64-червень!G64</f>
        <v>0</v>
      </c>
      <c r="W64" s="111">
        <f>#N/A</f>
        <v>-4</v>
      </c>
      <c r="X64" s="155">
        <f>#N/A</f>
        <v>0</v>
      </c>
      <c r="Y64" s="197">
        <f>#N/A</f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>#N/A</f>
        <v>560</v>
      </c>
      <c r="I65" s="213">
        <f>#N/A</f>
        <v>1.16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3786.14</v>
      </c>
      <c r="S65" s="115">
        <f>#N/A</f>
        <v>273.8600000000001</v>
      </c>
      <c r="T65" s="155">
        <f>#N/A</f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>#N/A</f>
        <v>108.61999999999989</v>
      </c>
      <c r="X65" s="155">
        <f>#N/A</f>
        <v>1.2172399999999999</v>
      </c>
      <c r="Y65" s="197">
        <f>#N/A</f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>#N/A</f>
        <v>-35.370000000000005</v>
      </c>
      <c r="I66" s="213">
        <f>#N/A</f>
        <v>0.9282759459788296</v>
      </c>
      <c r="J66" s="115">
        <f>#N/A</f>
        <v>-408.23</v>
      </c>
      <c r="K66" s="155">
        <f>#N/A</f>
        <v>0.5286027713625866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479.15</v>
      </c>
      <c r="S66" s="115">
        <f>#N/A</f>
        <v>-21.379999999999995</v>
      </c>
      <c r="T66" s="155">
        <f>#N/A</f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>#N/A</f>
        <v>25.019999999999982</v>
      </c>
      <c r="X66" s="155">
        <f>#N/A</f>
        <v>1.3358389261744965</v>
      </c>
      <c r="Y66" s="197">
        <f>#N/A</f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>#N/A</f>
        <v>-47.10000000000002</v>
      </c>
      <c r="I67" s="209">
        <f>#N/A</f>
        <v>0.8857960331700693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409.14</v>
      </c>
      <c r="S67" s="203">
        <f>#N/A</f>
        <v>-43.81999999999999</v>
      </c>
      <c r="T67" s="204">
        <f>#N/A</f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>#N/A</f>
        <v>19.339999999999975</v>
      </c>
      <c r="X67" s="75">
        <f>#N/A</f>
        <v>1.3069841269841267</v>
      </c>
      <c r="Y67" s="197">
        <f>#N/A</f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>#N/A</f>
        <v>-0.35</v>
      </c>
      <c r="I68" s="209">
        <f>#N/A</f>
        <v>0.3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>#N/A</f>
        <v>-0.07999999999999999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F69-червень!F69</f>
        <v>0</v>
      </c>
      <c r="V69" s="98">
        <f>G69-червень!G69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>#N/A</f>
        <v>12.070000000000007</v>
      </c>
      <c r="I70" s="209">
        <f>#N/A</f>
        <v>1.1504612316130642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69.85</v>
      </c>
      <c r="S70" s="203">
        <f>#N/A</f>
        <v>22.440000000000012</v>
      </c>
      <c r="T70" s="204">
        <f>#N/A</f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>#N/A</f>
        <v>5.75</v>
      </c>
      <c r="X70" s="75">
        <f>#N/A</f>
        <v>1.5043859649122804</v>
      </c>
      <c r="Y70" s="197">
        <f>#N/A</f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F71-червень!F71</f>
        <v>0</v>
      </c>
      <c r="V71" s="110">
        <f>G71-червень!G71</f>
        <v>0.15</v>
      </c>
      <c r="W71" s="111">
        <f>#N/A</f>
        <v>0.15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>#N/A</f>
        <v>-824.6799999999998</v>
      </c>
      <c r="I72" s="213">
        <f>#N/A</f>
        <v>0.822597958547105</v>
      </c>
      <c r="J72" s="115">
        <f>#N/A</f>
        <v>-4346.030000000001</v>
      </c>
      <c r="K72" s="155">
        <f>#N/A</f>
        <v>0.4680501835985312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5438.15</v>
      </c>
      <c r="S72" s="115">
        <f>#N/A</f>
        <v>-1614.1799999999998</v>
      </c>
      <c r="T72" s="155">
        <f>#N/A</f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>#N/A</f>
        <v>-173.32999999999993</v>
      </c>
      <c r="X72" s="155">
        <f>#N/A</f>
        <v>0.7451029411764706</v>
      </c>
      <c r="Y72" s="197">
        <f>#N/A</f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F73-червень!F73</f>
        <v>0</v>
      </c>
      <c r="V73" s="110">
        <f>G73-червень!G73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>#N/A</f>
        <v>0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>#N/A</f>
        <v>-13.23</v>
      </c>
      <c r="I78" s="213">
        <f>G78/F78</f>
        <v>0.37505904581955596</v>
      </c>
      <c r="J78" s="115">
        <f>#N/A</f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>#N/A</f>
        <v>-20.599999999999998</v>
      </c>
      <c r="T78" s="155">
        <f>#N/A</f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>#N/A</f>
        <v>0.0758620689655174</v>
      </c>
      <c r="Y78" s="197">
        <f>#N/A</f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>#N/A</f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>#N/A</f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3.77</v>
      </c>
      <c r="S89" s="117">
        <f>#N/A</f>
        <v>1593.34</v>
      </c>
      <c r="T89" s="147">
        <f>#N/A</f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>#N/A</f>
        <v>-499.9200000000001</v>
      </c>
      <c r="X89" s="147">
        <f>V89/U89</f>
        <v>0.00015999999999985449</v>
      </c>
      <c r="Y89" s="197">
        <f>#N/A</f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>#N/A</f>
        <v>-4223.1900000000005</v>
      </c>
      <c r="I90" s="213">
        <f>G90/F90</f>
        <v>0.29789027431421444</v>
      </c>
      <c r="J90" s="117">
        <f>#N/A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5906.21</v>
      </c>
      <c r="S90" s="117">
        <f>#N/A</f>
        <v>-4114.4</v>
      </c>
      <c r="T90" s="147">
        <f>#N/A</f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>#N/A</f>
        <v>-902.0700000000002</v>
      </c>
      <c r="X90" s="147">
        <f>V90/U90</f>
        <v>0.09792999999999984</v>
      </c>
      <c r="Y90" s="197">
        <f>#N/A</f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>#N/A</f>
        <v>-9434.09</v>
      </c>
      <c r="I91" s="213">
        <f>G91/F91</f>
        <v>0.32613642857142855</v>
      </c>
      <c r="J91" s="117">
        <f>#N/A</f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6971.3</v>
      </c>
      <c r="S91" s="117">
        <f>#N/A</f>
        <v>-2405.3900000000003</v>
      </c>
      <c r="T91" s="147">
        <f>#N/A</f>
        <v>0.6549581857042445</v>
      </c>
      <c r="U91" s="112">
        <f>F91-червень!F91</f>
        <v>2000</v>
      </c>
      <c r="V91" s="118">
        <f>G91-червень!G91</f>
        <v>1594.92</v>
      </c>
      <c r="W91" s="117">
        <f>#N/A</f>
        <v>-405.0799999999999</v>
      </c>
      <c r="X91" s="147">
        <f>V91/U91</f>
        <v>0.7974600000000001</v>
      </c>
      <c r="Y91" s="197">
        <f>#N/A</f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>#N/A</f>
        <v>-3</v>
      </c>
      <c r="I92" s="213">
        <f>G92/F92</f>
        <v>0.7857142857142857</v>
      </c>
      <c r="J92" s="117">
        <f>#N/A</f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8</v>
      </c>
      <c r="S92" s="117">
        <f>#N/A</f>
        <v>3</v>
      </c>
      <c r="T92" s="147">
        <f>#N/A</f>
        <v>1.375</v>
      </c>
      <c r="U92" s="112">
        <f>F92-червень!F92</f>
        <v>2</v>
      </c>
      <c r="V92" s="118">
        <f>G92-червень!G92</f>
        <v>3</v>
      </c>
      <c r="W92" s="117">
        <f>#N/A</f>
        <v>1</v>
      </c>
      <c r="X92" s="147">
        <f>V92/U92</f>
        <v>1.5</v>
      </c>
      <c r="Y92" s="197">
        <f>#N/A</f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>#N/A</f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>#N/A</f>
        <v>-14063.029999999999</v>
      </c>
      <c r="I94" s="216">
        <f>G94/F94</f>
        <v>0.36161374331961055</v>
      </c>
      <c r="J94" s="131">
        <f>#N/A</f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12889.27</v>
      </c>
      <c r="S94" s="117">
        <f>#N/A</f>
        <v>-4923.27</v>
      </c>
      <c r="T94" s="147">
        <f>#N/A</f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>#N/A</f>
        <v>-1805.8999999999996</v>
      </c>
      <c r="X94" s="151">
        <f>V94/U94</f>
        <v>0.4843232438606512</v>
      </c>
      <c r="Y94" s="197">
        <f>#N/A</f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>#N/A</f>
        <v>-20.68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>#N/A</f>
        <v>-3.87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F96-червень!F95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>#N/A</f>
        <v>-561.0099999999993</v>
      </c>
      <c r="I97" s="213">
        <f>G97/F97</f>
        <v>0.9051250179684264</v>
      </c>
      <c r="J97" s="117">
        <f>#N/A</f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5113.7</v>
      </c>
      <c r="S97" s="117">
        <f>#N/A</f>
        <v>238.4400000000005</v>
      </c>
      <c r="T97" s="147">
        <f>#N/A</f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>#N/A</f>
        <v>52.19000000000051</v>
      </c>
      <c r="X97" s="147">
        <f>V97/U97</f>
        <v>6.1673267326735965</v>
      </c>
      <c r="Y97" s="197">
        <f>#N/A</f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</v>
      </c>
      <c r="S98" s="117">
        <f>#N/A</f>
        <v>0</v>
      </c>
      <c r="T98" s="147" t="e">
        <f>#N/A</f>
        <v>#DIV/0!</v>
      </c>
      <c r="U98" s="112">
        <f>F98-червень!F97</f>
        <v>0</v>
      </c>
      <c r="V98" s="118">
        <f>G98-березень!G96</f>
        <v>0</v>
      </c>
      <c r="W98" s="117">
        <f>#N/A</f>
        <v>0</v>
      </c>
      <c r="X98" s="224"/>
      <c r="Y98" s="197" t="e">
        <f>#N/A</f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>#N/A</f>
        <v>-581.6899999999996</v>
      </c>
      <c r="I99" s="216">
        <f>G99/F99</f>
        <v>0.902008877808007</v>
      </c>
      <c r="J99" s="131">
        <f>#N/A</f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5151.89</v>
      </c>
      <c r="S99" s="117">
        <f>#N/A</f>
        <v>202.5699999999997</v>
      </c>
      <c r="T99" s="147">
        <f>#N/A</f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>#N/A</f>
        <v>48.32000000000062</v>
      </c>
      <c r="X99" s="151">
        <f>V99/U99</f>
        <v>4.426950354610105</v>
      </c>
      <c r="Y99" s="197">
        <f>#N/A</f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>#N/A</f>
        <v>5.23</v>
      </c>
      <c r="I100" s="213">
        <f>G100/F100</f>
        <v>1.1990106544901065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12.43</v>
      </c>
      <c r="S100" s="117">
        <f>#N/A</f>
        <v>19.080000000000002</v>
      </c>
      <c r="T100" s="147">
        <f>#N/A</f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>#N/A</f>
        <v>1.6600000000000001</v>
      </c>
      <c r="X100" s="147">
        <f>V100/U100</f>
        <v>1.9431818181818175</v>
      </c>
      <c r="Y100" s="197">
        <f>#N/A</f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>#N/A</f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>#N/A</f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500"/>
      <c r="H108" s="500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500"/>
      <c r="H109" s="500"/>
      <c r="I109" s="273"/>
      <c r="J109" s="276"/>
    </row>
    <row r="110" spans="3:10" ht="15">
      <c r="C110" s="271"/>
      <c r="D110" s="4"/>
      <c r="F110" s="278"/>
      <c r="G110" s="501"/>
      <c r="H110" s="501"/>
      <c r="I110" s="279"/>
      <c r="J110" s="274"/>
    </row>
    <row r="111" spans="2:10" ht="16.5">
      <c r="B111" s="502" t="s">
        <v>165</v>
      </c>
      <c r="C111" s="503"/>
      <c r="D111" s="280"/>
      <c r="E111" s="434">
        <f>'[1]залишки'!$G$6/1000</f>
        <v>2.05247</v>
      </c>
      <c r="F111" s="282" t="s">
        <v>166</v>
      </c>
      <c r="G111" s="500"/>
      <c r="H111" s="500"/>
      <c r="I111" s="283"/>
      <c r="J111" s="274"/>
    </row>
    <row r="112" spans="4:10" ht="15">
      <c r="D112" s="4"/>
      <c r="F112" s="278"/>
      <c r="G112" s="500"/>
      <c r="H112" s="500"/>
      <c r="I112" s="278"/>
      <c r="J112" s="281"/>
    </row>
    <row r="113" spans="2:10" ht="15" customHeight="1" hidden="1">
      <c r="B113" s="499"/>
      <c r="C113" s="499"/>
      <c r="D113" s="285"/>
      <c r="E113" s="286"/>
      <c r="F113" s="278"/>
      <c r="G113" s="500"/>
      <c r="H113" s="50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1200.3</v>
      </c>
      <c r="G114" s="435">
        <f>#N/A</f>
        <v>1208.0900000000001</v>
      </c>
      <c r="H114" s="278">
        <f>#N/A</f>
        <v>7.790000000000003</v>
      </c>
      <c r="I114" s="436">
        <f>G114/F114</f>
        <v>1.006490044155628</v>
      </c>
      <c r="J114" s="278">
        <f>#N/A</f>
        <v>-886.91</v>
      </c>
      <c r="K114" s="436">
        <f>G114/E114</f>
        <v>0.5766539379474941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1046.69</v>
      </c>
      <c r="S114" s="278">
        <f>#N/A</f>
        <v>161.39999999999998</v>
      </c>
      <c r="T114" s="436">
        <f>G114/R114</f>
        <v>1.1542003840678712</v>
      </c>
      <c r="U114" s="278">
        <f>#N/A</f>
        <v>189.3</v>
      </c>
      <c r="V114" s="288">
        <f>#N/A</f>
        <v>224.59999999999997</v>
      </c>
      <c r="W114" s="278">
        <f>#N/A</f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48245.78</v>
      </c>
      <c r="G126" s="295">
        <f>#N/A</f>
        <v>15513.669999999998</v>
      </c>
      <c r="H126" s="295">
        <f>#N/A</f>
        <v>-32732.11</v>
      </c>
      <c r="I126" s="447">
        <f>#N/A</f>
        <v>0.32155496294183655</v>
      </c>
      <c r="J126" s="295">
        <f>#N/A</f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956457.87</v>
      </c>
      <c r="G127" s="295">
        <f>#N/A</f>
        <v>954764.52</v>
      </c>
      <c r="H127" s="295">
        <f>#N/A</f>
        <v>-1693.3500000000386</v>
      </c>
      <c r="I127" s="447">
        <f>#N/A</f>
        <v>0.9982295613292408</v>
      </c>
      <c r="J127" s="295">
        <f>#N/A</f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1278544.6</v>
      </c>
      <c r="G132" s="314">
        <f>#N/A</f>
        <v>954764.52</v>
      </c>
      <c r="H132" s="314">
        <f>#N/A</f>
        <v>-323780.08</v>
      </c>
      <c r="I132" s="449">
        <f>#N/A</f>
        <v>0.746758869420746</v>
      </c>
      <c r="J132" s="314">
        <f>#N/A</f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</v>
      </c>
      <c r="S140" s="323">
        <f>#N/A</f>
        <v>0</v>
      </c>
      <c r="T140" s="357" t="e">
        <f>#N/A</f>
        <v>#DIV/0!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140.5</v>
      </c>
      <c r="G141" s="323">
        <f>#N/A</f>
        <v>194.24</v>
      </c>
      <c r="H141" s="323">
        <f>#N/A</f>
        <v>53.74000000000001</v>
      </c>
      <c r="I141" s="357">
        <f>#N/A</f>
        <v>1.382491103202847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118.46</v>
      </c>
      <c r="S141" s="323">
        <f>#N/A</f>
        <v>75.78000000000002</v>
      </c>
      <c r="T141" s="357">
        <f>#N/A</f>
        <v>1.639709606618268</v>
      </c>
      <c r="U141" s="323">
        <f>#N/A</f>
        <v>0</v>
      </c>
      <c r="V141" s="323">
        <f>#N/A</f>
        <v>0</v>
      </c>
      <c r="W141" s="323">
        <f>#N/A</f>
        <v>0</v>
      </c>
      <c r="X141" s="357" t="e">
        <f>#N/A</f>
        <v>#DIV/0!</v>
      </c>
      <c r="Y141" s="446">
        <f>#N/A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84</v>
      </c>
      <c r="G142" s="333">
        <f>#N/A</f>
        <v>51.82</v>
      </c>
      <c r="H142" s="333">
        <f>#N/A</f>
        <v>-32.18</v>
      </c>
      <c r="I142" s="442">
        <f>#N/A</f>
        <v>0.616904761904762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118.3</v>
      </c>
      <c r="S142" s="333">
        <f>#N/A</f>
        <v>-66.47999999999999</v>
      </c>
      <c r="T142" s="442">
        <f>#N/A</f>
        <v>0.43803888419273035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8</v>
      </c>
      <c r="G143" s="338">
        <f>#N/A</f>
        <v>5.04</v>
      </c>
      <c r="H143" s="338">
        <f>#N/A</f>
        <v>-2.96</v>
      </c>
      <c r="I143" s="443">
        <f>#N/A</f>
        <v>0.63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10.79</v>
      </c>
      <c r="S143" s="338">
        <f>#N/A</f>
        <v>-5.749999999999999</v>
      </c>
      <c r="T143" s="443">
        <f>#N/A</f>
        <v>0</v>
      </c>
      <c r="U143" s="338">
        <f>#N/A</f>
        <v>1</v>
      </c>
      <c r="V143" s="338">
        <f>#N/A</f>
        <v>2.94</v>
      </c>
      <c r="W143" s="338">
        <f>#N/A</f>
        <v>1.94</v>
      </c>
      <c r="X143" s="445">
        <f>#N/A</f>
        <v>2.94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390</v>
      </c>
      <c r="G144" s="323">
        <f>#N/A</f>
        <v>702.59</v>
      </c>
      <c r="H144" s="323">
        <f>#N/A</f>
        <v>312.59000000000003</v>
      </c>
      <c r="I144" s="357">
        <f>#N/A</f>
        <v>1.8015128205128206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545.59</v>
      </c>
      <c r="S144" s="323">
        <f>#N/A</f>
        <v>157</v>
      </c>
      <c r="T144" s="357">
        <f>#N/A</f>
        <v>1.287761872468337</v>
      </c>
      <c r="U144" s="323">
        <f>#N/A</f>
        <v>61.56999999999999</v>
      </c>
      <c r="V144" s="323">
        <f>#N/A</f>
        <v>59.09000000000003</v>
      </c>
      <c r="W144" s="323">
        <f>#N/A</f>
        <v>-2.4799999999999613</v>
      </c>
      <c r="X144" s="357">
        <f>#N/A</f>
        <v>0.9597206431703758</v>
      </c>
      <c r="Y144" s="446">
        <f>#N/A</f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60</v>
      </c>
      <c r="G145" s="323">
        <f>#N/A</f>
        <v>117.04</v>
      </c>
      <c r="H145" s="323">
        <f>#N/A</f>
        <v>57.040000000000006</v>
      </c>
      <c r="I145" s="357">
        <f>#N/A</f>
        <v>1.9506666666666668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71.03</v>
      </c>
      <c r="S145" s="323">
        <f>#N/A</f>
        <v>46.010000000000005</v>
      </c>
      <c r="T145" s="357">
        <f>#N/A</f>
        <v>1.647754469942278</v>
      </c>
      <c r="U145" s="323">
        <f>#N/A</f>
        <v>10</v>
      </c>
      <c r="V145" s="323">
        <f>#N/A</f>
        <v>0.04000000000000625</v>
      </c>
      <c r="W145" s="323">
        <f>#N/A</f>
        <v>-9.959999999999994</v>
      </c>
      <c r="X145" s="357">
        <f>#N/A</f>
        <v>0.0040000000000006255</v>
      </c>
      <c r="Y145" s="446">
        <f>#N/A</f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0.15</v>
      </c>
      <c r="W146" s="323">
        <f>#N/A</f>
        <v>0.15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21.17</v>
      </c>
      <c r="G147" s="345">
        <f>#N/A</f>
        <v>7.94</v>
      </c>
      <c r="H147" s="345">
        <f>#N/A</f>
        <v>-13.23</v>
      </c>
      <c r="I147" s="444">
        <f>#N/A</f>
        <v>0.37505904581955596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28.54</v>
      </c>
      <c r="S147" s="345">
        <f>#N/A</f>
        <v>-20.599999999999998</v>
      </c>
      <c r="T147" s="444">
        <f>#N/A</f>
        <v>0.2782060266292922</v>
      </c>
      <c r="U147" s="345">
        <f>#N/A</f>
        <v>2.900000000000002</v>
      </c>
      <c r="V147" s="345">
        <f>#N/A</f>
        <v>0.22000000000000064</v>
      </c>
      <c r="W147" s="345">
        <f>#N/A</f>
        <v>-2.6800000000000015</v>
      </c>
      <c r="X147" s="444">
        <f>#N/A</f>
        <v>0.0758620689655174</v>
      </c>
      <c r="Y147" s="446">
        <f>#N/A</f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-5.25</v>
      </c>
      <c r="S148" s="345">
        <f>#N/A</f>
        <v>5.93</v>
      </c>
      <c r="T148" s="444">
        <f>#N/A</f>
        <v>-0.12952380952380954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>#N/A</f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734</v>
      </c>
      <c r="G152" s="323">
        <f>#N/A</f>
        <v>690.35</v>
      </c>
      <c r="H152" s="323">
        <f>#N/A</f>
        <v>-43.64999999999998</v>
      </c>
      <c r="I152" s="357">
        <f>#N/A</f>
        <v>0.9405313351498638</v>
      </c>
      <c r="J152" s="323">
        <f>#N/A</f>
        <v>-593.65</v>
      </c>
      <c r="K152" s="357">
        <f>#N/A</f>
        <v>0.5376557632398754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714.6</v>
      </c>
      <c r="S152" s="323">
        <f>#N/A</f>
        <v>-24.25</v>
      </c>
      <c r="T152" s="357">
        <f>#N/A</f>
        <v>0.9660649314301707</v>
      </c>
      <c r="U152" s="323">
        <f>#N/A</f>
        <v>120</v>
      </c>
      <c r="V152" s="323">
        <f>#N/A</f>
        <v>122.02999999999997</v>
      </c>
      <c r="W152" s="323">
        <f>#N/A</f>
        <v>2.0299999999999727</v>
      </c>
      <c r="X152" s="357">
        <f>#N/A</f>
        <v>1.0169166666666665</v>
      </c>
      <c r="Y152" s="446">
        <f>#N/A</f>
        <v>-0.09937144940525078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0</v>
      </c>
      <c r="S153" s="323">
        <f>#N/A</f>
        <v>0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13890</v>
      </c>
      <c r="G154" s="360">
        <f>#N/A</f>
        <v>13712.96</v>
      </c>
      <c r="H154" s="360">
        <f>#N/A</f>
        <v>-177.04000000000087</v>
      </c>
      <c r="I154" s="362">
        <f>#N/A</f>
        <v>0.9872541396688265</v>
      </c>
      <c r="J154" s="360">
        <f>#N/A</f>
        <v>-8547.04</v>
      </c>
      <c r="K154" s="362">
        <f>#N/A</f>
        <v>0.6160359389038634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10783.99</v>
      </c>
      <c r="S154" s="360">
        <f>#N/A</f>
        <v>2928.9699999999993</v>
      </c>
      <c r="T154" s="362">
        <f>#N/A</f>
        <v>1.2716035530448377</v>
      </c>
      <c r="U154" s="360">
        <f>#N/A</f>
        <v>1800</v>
      </c>
      <c r="V154" s="360">
        <f>#N/A</f>
        <v>1404.4699999999993</v>
      </c>
      <c r="W154" s="360">
        <f>#N/A</f>
        <v>-395.53000000000065</v>
      </c>
      <c r="X154" s="362">
        <f>#N/A</f>
        <v>0.7802611111111107</v>
      </c>
      <c r="Y154" s="446">
        <f>#N/A</f>
        <v>0.16469927490455616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442.3</v>
      </c>
      <c r="G155" s="360">
        <f>#N/A</f>
        <v>504.51</v>
      </c>
      <c r="H155" s="360">
        <f>#N/A</f>
        <v>62.20999999999998</v>
      </c>
      <c r="I155" s="362">
        <f>#N/A</f>
        <v>1.140651141758987</v>
      </c>
      <c r="J155" s="360">
        <f>#N/A</f>
        <v>-262.49</v>
      </c>
      <c r="K155" s="362">
        <f>#N/A</f>
        <v>0.6577705345501955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306.17</v>
      </c>
      <c r="S155" s="360">
        <f>#N/A</f>
        <v>198.33999999999997</v>
      </c>
      <c r="T155" s="362">
        <f>#N/A</f>
        <v>1.6478100401737596</v>
      </c>
      <c r="U155" s="360">
        <f>#N/A</f>
        <v>65.30000000000001</v>
      </c>
      <c r="V155" s="360">
        <f>#N/A</f>
        <v>102.57</v>
      </c>
      <c r="W155" s="360">
        <f>#N/A</f>
        <v>37.26999999999998</v>
      </c>
      <c r="X155" s="362">
        <f>#N/A</f>
        <v>1.5707503828483917</v>
      </c>
      <c r="Y155" s="446">
        <f>#N/A</f>
        <v>0.5675892075446118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24</v>
      </c>
      <c r="G156" s="360">
        <f>#N/A</f>
        <v>13.23</v>
      </c>
      <c r="H156" s="360">
        <f>#N/A</f>
        <v>-10.77</v>
      </c>
      <c r="I156" s="362">
        <f>#N/A</f>
        <v>0.55125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25.92</v>
      </c>
      <c r="S156" s="360">
        <f>#N/A</f>
        <v>-12.690000000000001</v>
      </c>
      <c r="T156" s="362">
        <f>#N/A</f>
        <v>0.5104166666666666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15090.3</v>
      </c>
      <c r="G157" s="351">
        <f>#N/A</f>
        <v>14921.05</v>
      </c>
      <c r="H157" s="351">
        <f>#N/A</f>
        <v>-169.25000000000088</v>
      </c>
      <c r="I157" s="189">
        <f>G157/F157</f>
        <v>0.9887841858677429</v>
      </c>
      <c r="J157" s="351">
        <f>#N/A</f>
        <v>-9433.95</v>
      </c>
      <c r="K157" s="189">
        <f>G157/E157</f>
        <v>0.6126483268322725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11830.68</v>
      </c>
      <c r="S157" s="351">
        <f>#N/A</f>
        <v>3090.3699999999994</v>
      </c>
      <c r="T157" s="189">
        <f>G157/R157</f>
        <v>1.2612165995530265</v>
      </c>
      <c r="U157" s="351">
        <f>#N/A</f>
        <v>1989.3</v>
      </c>
      <c r="V157" s="351">
        <f>#N/A</f>
        <v>1629.0699999999993</v>
      </c>
      <c r="W157" s="351">
        <f>#N/A</f>
        <v>-360.2300000000007</v>
      </c>
      <c r="X157" s="189">
        <f>V157/U157</f>
        <v>0.8189162016789822</v>
      </c>
      <c r="Y157" s="189">
        <f>#N/A</f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4648.65</v>
      </c>
      <c r="G161" s="348">
        <f>#N/A</f>
        <v>3823.97</v>
      </c>
      <c r="H161" s="348">
        <f>#N/A</f>
        <v>-824.6799999999998</v>
      </c>
      <c r="I161" s="347">
        <f>#N/A</f>
        <v>0.822597958547105</v>
      </c>
      <c r="J161" s="348">
        <f>#N/A</f>
        <v>-4346.030000000001</v>
      </c>
      <c r="K161" s="347">
        <f>#N/A</f>
        <v>0.4680501835985312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5438.15</v>
      </c>
      <c r="S161" s="348">
        <f>#N/A</f>
        <v>-1614.1799999999998</v>
      </c>
      <c r="T161" s="347">
        <f>#N/A</f>
        <v>0.7031747928983202</v>
      </c>
      <c r="U161" s="348">
        <f>#N/A</f>
        <v>679.9999999999995</v>
      </c>
      <c r="V161" s="348">
        <f>#N/A</f>
        <v>506.6699999999996</v>
      </c>
      <c r="W161" s="348">
        <f>#N/A</f>
        <v>-173.32999999999993</v>
      </c>
      <c r="X161" s="347">
        <f>#N/A</f>
        <v>0.7451029411764706</v>
      </c>
      <c r="Y161" s="189">
        <f>#N/A</f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10</v>
      </c>
      <c r="V162" s="348">
        <f>#N/A</f>
        <v>0</v>
      </c>
      <c r="W162" s="348">
        <f>#N/A</f>
        <v>-10</v>
      </c>
      <c r="X162" s="347">
        <f>#N/A</f>
        <v>0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4678.65</v>
      </c>
      <c r="G163" s="351">
        <f>#N/A</f>
        <v>3823.97</v>
      </c>
      <c r="H163" s="351">
        <f>#N/A</f>
        <v>-854.6799999999998</v>
      </c>
      <c r="I163" s="189">
        <f>G163/F163</f>
        <v>0.8173233731952594</v>
      </c>
      <c r="J163" s="351">
        <f>#N/A</f>
        <v>-4520.43</v>
      </c>
      <c r="K163" s="189">
        <f>G163/E163</f>
        <v>0.4582678203345957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5498.29</v>
      </c>
      <c r="S163" s="351">
        <f>#N/A</f>
        <v>-1674.32</v>
      </c>
      <c r="T163" s="189">
        <f>G163/R163</f>
        <v>0.6954835048715146</v>
      </c>
      <c r="U163" s="351">
        <f>#N/A</f>
        <v>689.9999999999995</v>
      </c>
      <c r="V163" s="351">
        <f>#N/A</f>
        <v>506.6699999999996</v>
      </c>
      <c r="W163" s="351">
        <f>#N/A</f>
        <v>-183.32999999999993</v>
      </c>
      <c r="X163" s="189">
        <f>V163/U163</f>
        <v>0.7343043478260869</v>
      </c>
      <c r="Y163" s="189">
        <f>#N/A</f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B113:C113"/>
    <mergeCell ref="G113:H113"/>
    <mergeCell ref="G108:H108"/>
    <mergeCell ref="G109:H109"/>
    <mergeCell ref="G110:H110"/>
    <mergeCell ref="B111:C111"/>
    <mergeCell ref="G111:H111"/>
    <mergeCell ref="G112:H112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zoomScale="68" zoomScaleNormal="68" zoomScalePageLayoutView="0" workbookViewId="0" topLeftCell="B1">
      <pane xSplit="3" ySplit="8" topLeftCell="F3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247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244</v>
      </c>
      <c r="V3" s="482" t="s">
        <v>245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241</v>
      </c>
      <c r="G4" s="485" t="s">
        <v>31</v>
      </c>
      <c r="H4" s="487" t="s">
        <v>242</v>
      </c>
      <c r="I4" s="480" t="s">
        <v>243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248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255</v>
      </c>
      <c r="P5" s="496"/>
      <c r="Q5" s="497"/>
      <c r="R5" s="498" t="s">
        <v>246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>#N/A</f>
        <v>1.0522998872135816</v>
      </c>
      <c r="J8" s="104">
        <f>#N/A</f>
        <v>-830864.9399999998</v>
      </c>
      <c r="K8" s="156">
        <f>#N/A</f>
        <v>0.4817623741860991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609470.13</v>
      </c>
      <c r="S8" s="103">
        <f>#N/A</f>
        <v>162915.83000000007</v>
      </c>
      <c r="T8" s="143">
        <f>#N/A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>#N/A</f>
        <v>1.271075699679851</v>
      </c>
      <c r="Y8" s="199">
        <f>#N/A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>#N/A</f>
        <v>1.0735287907313624</v>
      </c>
      <c r="J9" s="108">
        <f>#N/A</f>
        <v>-508722.47</v>
      </c>
      <c r="K9" s="148">
        <f>#N/A</f>
        <v>0.47915224638051374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351542.38</v>
      </c>
      <c r="S9" s="109">
        <f>#N/A</f>
        <v>116455.25</v>
      </c>
      <c r="T9" s="144">
        <f>#N/A</f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>#N/A</f>
        <v>1.485673045789948</v>
      </c>
      <c r="Y9" s="200">
        <f>#N/A</f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>#N/A</f>
        <v>28250.040000000037</v>
      </c>
      <c r="I10" s="209">
        <f>#N/A</f>
        <v>1.0708221786470757</v>
      </c>
      <c r="J10" s="72">
        <f>#N/A</f>
        <v>-475183.14999999997</v>
      </c>
      <c r="K10" s="75">
        <f>#N/A</f>
        <v>0.47337629960808814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322544.76</v>
      </c>
      <c r="S10" s="74">
        <f>#N/A</f>
        <v>104592.19</v>
      </c>
      <c r="T10" s="145">
        <f>#N/A</f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>#N/A</f>
        <v>27426.23999999999</v>
      </c>
      <c r="X10" s="75">
        <f>#N/A</f>
        <v>1.516501694915254</v>
      </c>
      <c r="Y10" s="198">
        <f>#N/A</f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>#N/A</f>
        <v>1203.5200000000004</v>
      </c>
      <c r="I11" s="209">
        <f>#N/A</f>
        <v>1.0484113224699623</v>
      </c>
      <c r="J11" s="72">
        <f>#N/A</f>
        <v>-23836.18</v>
      </c>
      <c r="K11" s="75">
        <f>#N/A</f>
        <v>0.5223210420841683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19085.89</v>
      </c>
      <c r="S11" s="74">
        <f>#N/A</f>
        <v>6977.93</v>
      </c>
      <c r="T11" s="145">
        <f>#N/A</f>
        <v>1.3656067388002342</v>
      </c>
      <c r="U11" s="73">
        <f>F11-травень!F11</f>
        <v>3819</v>
      </c>
      <c r="V11" s="98">
        <f>G11-травень!G11</f>
        <v>4924.23</v>
      </c>
      <c r="W11" s="74">
        <f>#N/A</f>
        <v>1105.2299999999996</v>
      </c>
      <c r="X11" s="75">
        <f>#N/A</f>
        <v>1.2894029850746267</v>
      </c>
      <c r="Y11" s="198">
        <f>#N/A</f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>#N/A</f>
        <v>1813.7000000000007</v>
      </c>
      <c r="I12" s="209">
        <f>#N/A</f>
        <v>1.2781147021886372</v>
      </c>
      <c r="J12" s="72">
        <f>#N/A</f>
        <v>-3664.8899999999994</v>
      </c>
      <c r="K12" s="75">
        <f>#N/A</f>
        <v>0.6945925000000001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4513.03</v>
      </c>
      <c r="S12" s="74">
        <f>#N/A</f>
        <v>3822.080000000001</v>
      </c>
      <c r="T12" s="145">
        <f>#N/A</f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>#N/A</f>
        <v>434.5600000000004</v>
      </c>
      <c r="X12" s="75">
        <f>#N/A</f>
        <v>1.6952960000000006</v>
      </c>
      <c r="Y12" s="198">
        <f>#N/A</f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>#N/A</f>
        <v>790.1300000000001</v>
      </c>
      <c r="I13" s="209">
        <f>#N/A</f>
        <v>1.1473023862788965</v>
      </c>
      <c r="J13" s="72">
        <f>#N/A</f>
        <v>-5845.87</v>
      </c>
      <c r="K13" s="75">
        <f>#N/A</f>
        <v>0.5128441666666667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4691.17</v>
      </c>
      <c r="S13" s="74">
        <f>#N/A</f>
        <v>1462.96</v>
      </c>
      <c r="T13" s="145">
        <f>#N/A</f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>#N/A</f>
        <v>-433.2699999999995</v>
      </c>
      <c r="X13" s="75">
        <f>#N/A</f>
        <v>0.607545289855073</v>
      </c>
      <c r="Y13" s="198">
        <f>#N/A</f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>#N/A</f>
        <v>-3.009999999999991</v>
      </c>
      <c r="I14" s="209">
        <f>#N/A</f>
        <v>0.9903100151305412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707.53</v>
      </c>
      <c r="S14" s="74">
        <f>#N/A</f>
        <v>-399.90999999999997</v>
      </c>
      <c r="T14" s="145">
        <f>#N/A</f>
        <v>0.4347801506649895</v>
      </c>
      <c r="U14" s="73">
        <f>F14-травень!F14</f>
        <v>33</v>
      </c>
      <c r="V14" s="98">
        <f>G14-травень!G14</f>
        <v>0</v>
      </c>
      <c r="W14" s="74">
        <f>#N/A</f>
        <v>-33</v>
      </c>
      <c r="X14" s="75">
        <f>#N/A</f>
        <v>0</v>
      </c>
      <c r="Y14" s="198">
        <f>#N/A</f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>#N/A</f>
        <v>676.8900000000001</v>
      </c>
      <c r="I15" s="208">
        <f>#N/A</f>
        <v>2.854493150684932</v>
      </c>
      <c r="J15" s="108">
        <f>#N/A</f>
        <v>141.8900000000001</v>
      </c>
      <c r="K15" s="108">
        <f>#N/A</f>
        <v>115.76555555555557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997.3300000000002</v>
      </c>
      <c r="T15" s="146">
        <f>#N/A</f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>#N/A</f>
        <v>0.17000000000007276</v>
      </c>
      <c r="X15" s="148" t="e">
        <f>#N/A</f>
        <v>#DIV/0!</v>
      </c>
      <c r="Y15" s="197">
        <f>#N/A</f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F16-травень!F16</f>
        <v>0</v>
      </c>
      <c r="V16" s="110">
        <f>G16-травень!G16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0.49</v>
      </c>
      <c r="S17" s="111">
        <f>#N/A</f>
        <v>-0.49</v>
      </c>
      <c r="T17" s="146">
        <f>#N/A</f>
        <v>0</v>
      </c>
      <c r="U17" s="107">
        <f>F17-травень!F17</f>
        <v>0</v>
      </c>
      <c r="V17" s="110">
        <f>G17-травень!G17</f>
        <v>0</v>
      </c>
      <c r="W17" s="111">
        <f>#N/A</f>
        <v>0</v>
      </c>
      <c r="X17" s="148"/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F18-травень!F18</f>
        <v>0</v>
      </c>
      <c r="V18" s="110">
        <f>G18-травень!G18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>#N/A</f>
        <v>-9614.190000000002</v>
      </c>
      <c r="I19" s="208">
        <f>#N/A</f>
        <v>0.8598984305553531</v>
      </c>
      <c r="J19" s="108">
        <f>#N/A</f>
        <v>-92719.19</v>
      </c>
      <c r="K19" s="108">
        <f>#N/A</f>
        <v>38.89118026995676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53960.11</v>
      </c>
      <c r="S19" s="111">
        <f>#N/A</f>
        <v>5048.699999999997</v>
      </c>
      <c r="T19" s="146">
        <f>#N/A</f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>#N/A</f>
        <v>-1786.9000000000015</v>
      </c>
      <c r="X19" s="148">
        <f>#N/A</f>
        <v>0.8554288025889967</v>
      </c>
      <c r="Y19" s="197">
        <f>#N/A</f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>#N/A</f>
        <v>-773.4199999999983</v>
      </c>
      <c r="I20" s="211">
        <f>#N/A</f>
        <v>0.971589464790802</v>
      </c>
      <c r="J20" s="171">
        <f>#N/A</f>
        <v>-40258.42</v>
      </c>
      <c r="K20" s="171">
        <f>#N/A</f>
        <v>39.64978713197817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31235.26</v>
      </c>
      <c r="S20" s="116">
        <f>#N/A</f>
        <v>-4785.679999999997</v>
      </c>
      <c r="T20" s="172">
        <f>#N/A</f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>#N/A</f>
        <v>-129.52999999999884</v>
      </c>
      <c r="X20" s="180">
        <f>#N/A</f>
        <v>0.9753745247148291</v>
      </c>
      <c r="Y20" s="198">
        <f>#N/A</f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>#N/A</f>
        <v>-919.4899999999998</v>
      </c>
      <c r="I21" s="211">
        <f>#N/A</f>
        <v>0.8821166666666667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4748.33</v>
      </c>
      <c r="S21" s="116">
        <f>#N/A</f>
        <v>2132.1800000000003</v>
      </c>
      <c r="T21" s="172">
        <f>#N/A</f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>#N/A</f>
        <v>-352.8800000000001</v>
      </c>
      <c r="X21" s="180">
        <f>#N/A</f>
        <v>0.7285538461538461</v>
      </c>
      <c r="Y21" s="198">
        <f>#N/A</f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>#N/A</f>
        <v>-7921.279999999999</v>
      </c>
      <c r="I22" s="211">
        <f>#N/A</f>
        <v>0.7642476190476191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17976.52</v>
      </c>
      <c r="S22" s="116">
        <f>#N/A</f>
        <v>7702.200000000001</v>
      </c>
      <c r="T22" s="172">
        <f>#N/A</f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>#N/A</f>
        <v>-1304.489999999998</v>
      </c>
      <c r="X22" s="180">
        <f>#N/A</f>
        <v>0.7750879310344831</v>
      </c>
      <c r="Y22" s="198">
        <f>#N/A</f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>#N/A</f>
        <v>15217.190000000002</v>
      </c>
      <c r="I23" s="208">
        <f>#N/A</f>
        <v>1.066472033345244</v>
      </c>
      <c r="J23" s="108">
        <f>#N/A</f>
        <v>-229523.80999999994</v>
      </c>
      <c r="K23" s="108">
        <f>#N/A</f>
        <v>51.54323330811169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203804.13</v>
      </c>
      <c r="S23" s="111">
        <f>#N/A</f>
        <v>40339.26000000001</v>
      </c>
      <c r="T23" s="147">
        <f>#N/A</f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>#N/A</f>
        <v>-464.78999999997905</v>
      </c>
      <c r="X23" s="148">
        <f>#N/A</f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>#N/A</f>
        <v>12830.249999999985</v>
      </c>
      <c r="I24" s="208">
        <f>#N/A</f>
        <v>1.1250621277634365</v>
      </c>
      <c r="J24" s="108">
        <f>#N/A</f>
        <v>-101420.74</v>
      </c>
      <c r="K24" s="148">
        <f>#N/A</f>
        <v>0.5322827680984311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99393.67</v>
      </c>
      <c r="S24" s="111">
        <f>#N/A</f>
        <v>16027.589999999997</v>
      </c>
      <c r="T24" s="147">
        <f>#N/A</f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>#N/A</f>
        <v>-646.0500000000029</v>
      </c>
      <c r="X24" s="148">
        <f>#N/A</f>
        <v>0.9617450260540027</v>
      </c>
      <c r="Y24" s="197">
        <f>#N/A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>#N/A</f>
        <v>2400.459999999999</v>
      </c>
      <c r="I25" s="211">
        <f>#N/A</f>
        <v>1.1875286121635873</v>
      </c>
      <c r="J25" s="171">
        <f>#N/A</f>
        <v>-13583.04</v>
      </c>
      <c r="K25" s="180">
        <f>#N/A</f>
        <v>0.5281045025013896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11085.53</v>
      </c>
      <c r="S25" s="116">
        <f>#N/A</f>
        <v>4115.4299999999985</v>
      </c>
      <c r="T25" s="152">
        <f>#N/A</f>
        <v>1.3712434137113876</v>
      </c>
      <c r="U25" s="136">
        <f>F25-травень!F25</f>
        <v>937</v>
      </c>
      <c r="V25" s="124">
        <f>G25-травень!G25</f>
        <v>1817.33</v>
      </c>
      <c r="W25" s="116">
        <f>#N/A</f>
        <v>880.3299999999999</v>
      </c>
      <c r="X25" s="180">
        <f>#N/A</f>
        <v>1.9395197438633938</v>
      </c>
      <c r="Y25" s="197">
        <f>#N/A</f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>#N/A</f>
        <v>1052.7599999999998</v>
      </c>
      <c r="I26" s="212">
        <f>#N/A</f>
        <v>4.4112958102459405</v>
      </c>
      <c r="J26" s="176">
        <f>#N/A</f>
        <v>-160.6300000000001</v>
      </c>
      <c r="K26" s="191">
        <f>#N/A</f>
        <v>0.8944612352168199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213.26</v>
      </c>
      <c r="S26" s="201">
        <f>#N/A</f>
        <v>1148.11</v>
      </c>
      <c r="T26" s="162">
        <f>#N/A</f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>#N/A</f>
        <v>485.6399999999999</v>
      </c>
      <c r="X26" s="191">
        <f>#N/A</f>
        <v>31.352499999999992</v>
      </c>
      <c r="Y26" s="197">
        <f>#N/A</f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>#N/A</f>
        <v>1347.7000000000007</v>
      </c>
      <c r="I27" s="212">
        <f>#N/A</f>
        <v>1.1078859964344867</v>
      </c>
      <c r="J27" s="176">
        <f>#N/A</f>
        <v>-13422.41</v>
      </c>
      <c r="K27" s="191">
        <f>#N/A</f>
        <v>0.507651309515076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10872.26</v>
      </c>
      <c r="S27" s="201">
        <f>#N/A</f>
        <v>2967.33</v>
      </c>
      <c r="T27" s="162">
        <f>#N/A</f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>#N/A</f>
        <v>394.6899999999987</v>
      </c>
      <c r="X27" s="191">
        <f>#N/A</f>
        <v>1.4285450597176967</v>
      </c>
      <c r="Y27" s="197">
        <f>#N/A</f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>#N/A</f>
        <v>17.089999999999975</v>
      </c>
      <c r="I28" s="220">
        <f>#N/A</f>
        <v>1.1196778711484592</v>
      </c>
      <c r="J28" s="221">
        <f>#N/A</f>
        <v>-156.11</v>
      </c>
      <c r="K28" s="222">
        <f>#N/A</f>
        <v>0.5059810126582278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172</v>
      </c>
      <c r="S28" s="221">
        <f>#N/A</f>
        <v>-12.110000000000014</v>
      </c>
      <c r="T28" s="222">
        <f>#N/A</f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>#N/A</f>
        <v>-15.810000000000002</v>
      </c>
      <c r="X28" s="222">
        <f>#N/A</f>
        <v>-2.1620000000000004</v>
      </c>
      <c r="Y28" s="465">
        <f>#N/A</f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>#N/A</f>
        <v>1035.67</v>
      </c>
      <c r="I29" s="220">
        <f>#N/A</f>
        <v>7.246125082926241</v>
      </c>
      <c r="J29" s="221">
        <f>#N/A</f>
        <v>-4.519999999999982</v>
      </c>
      <c r="K29" s="222">
        <f>#N/A</f>
        <v>0.9962520729684909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41.26</v>
      </c>
      <c r="S29" s="221">
        <f>#N/A</f>
        <v>1160.22</v>
      </c>
      <c r="T29" s="222">
        <f>#N/A</f>
        <v>29.11972855065439</v>
      </c>
      <c r="U29" s="206">
        <f>F29-травень!F29</f>
        <v>11</v>
      </c>
      <c r="V29" s="206">
        <f>G29-травень!G29</f>
        <v>512.45</v>
      </c>
      <c r="W29" s="221">
        <f>#N/A</f>
        <v>501.45000000000005</v>
      </c>
      <c r="X29" s="222">
        <f>#N/A</f>
        <v>46.58636363636364</v>
      </c>
      <c r="Y29" s="465">
        <f>#N/A</f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>#N/A</f>
        <v>1174.49</v>
      </c>
      <c r="I30" s="220">
        <f>#N/A</f>
        <v>4.208200169357262</v>
      </c>
      <c r="J30" s="221">
        <f>#N/A</f>
        <v>-814.4200000000001</v>
      </c>
      <c r="K30" s="222">
        <f>#N/A</f>
        <v>0.6541740976645435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113.81</v>
      </c>
      <c r="S30" s="221">
        <f>#N/A</f>
        <v>1426.77</v>
      </c>
      <c r="T30" s="222">
        <f>#N/A</f>
        <v>13.536420349705649</v>
      </c>
      <c r="U30" s="206">
        <f>F30-травень!F30</f>
        <v>21</v>
      </c>
      <c r="V30" s="206">
        <f>G30-травень!G30</f>
        <v>562.04</v>
      </c>
      <c r="W30" s="221">
        <f>#N/A</f>
        <v>541.04</v>
      </c>
      <c r="X30" s="222">
        <f>#N/A</f>
        <v>26.76380952380952</v>
      </c>
      <c r="Y30" s="465">
        <f>#N/A</f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>#N/A</f>
        <v>173.21000000000095</v>
      </c>
      <c r="I31" s="220">
        <f>#N/A</f>
        <v>1.0142844183476556</v>
      </c>
      <c r="J31" s="221">
        <f>#N/A</f>
        <v>-12607.99</v>
      </c>
      <c r="K31" s="222">
        <f>#N/A</f>
        <v>0.4937973260529169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10758.45</v>
      </c>
      <c r="S31" s="221">
        <f>#N/A</f>
        <v>1540.5599999999995</v>
      </c>
      <c r="T31" s="222">
        <f>#N/A</f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>#N/A</f>
        <v>0.8373888888888885</v>
      </c>
      <c r="Y31" s="465">
        <f>#N/A</f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>#N/A</f>
        <v>449.6</v>
      </c>
      <c r="I32" s="211">
        <f>#N/A</f>
        <v>3.5687025081414614</v>
      </c>
      <c r="J32" s="171">
        <f>#N/A</f>
        <v>342.63</v>
      </c>
      <c r="K32" s="180">
        <f>#N/A</f>
        <v>2.215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-89.23</v>
      </c>
      <c r="S32" s="121">
        <f>#N/A</f>
        <v>713.86</v>
      </c>
      <c r="T32" s="150">
        <f>#N/A</f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>#N/A</f>
        <v>98.91999999999996</v>
      </c>
      <c r="X32" s="180">
        <f>#N/A</f>
        <v>99.91999999999996</v>
      </c>
      <c r="Y32" s="198">
        <f>#N/A</f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>#N/A</f>
        <v>231.72</v>
      </c>
      <c r="I33" s="209">
        <f>#N/A</f>
        <v>9.32028725314183</v>
      </c>
      <c r="J33" s="72">
        <f>#N/A</f>
        <v>159.57</v>
      </c>
      <c r="K33" s="75">
        <f>#N/A</f>
        <v>2.5957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-243.4</v>
      </c>
      <c r="S33" s="72">
        <f>#N/A</f>
        <v>502.97</v>
      </c>
      <c r="T33" s="75">
        <f>#N/A</f>
        <v>-1.0664338537387017</v>
      </c>
      <c r="U33" s="73">
        <f>F33-травень!F33</f>
        <v>0</v>
      </c>
      <c r="V33" s="98">
        <f>G33-травень!G33</f>
        <v>81</v>
      </c>
      <c r="W33" s="74">
        <f>#N/A</f>
        <v>81</v>
      </c>
      <c r="X33" s="75" t="e">
        <f>#N/A</f>
        <v>#DIV/0!</v>
      </c>
      <c r="Y33" s="465">
        <f>#N/A</f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>#N/A</f>
        <v>217.88</v>
      </c>
      <c r="I34" s="209">
        <f>#N/A</f>
        <v>2.480364179915749</v>
      </c>
      <c r="J34" s="72">
        <f>#N/A</f>
        <v>183.06</v>
      </c>
      <c r="K34" s="75">
        <f>#N/A</f>
        <v>2.0058241758241757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154.17</v>
      </c>
      <c r="S34" s="72">
        <f>#N/A</f>
        <v>210.89000000000001</v>
      </c>
      <c r="T34" s="75">
        <f>#N/A</f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>#N/A</f>
        <v>18.920000000000016</v>
      </c>
      <c r="Y34" s="465">
        <f>#N/A</f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>#N/A</f>
        <v>9980.189999999988</v>
      </c>
      <c r="I35" s="211">
        <f>#N/A</f>
        <v>1.111366808502281</v>
      </c>
      <c r="J35" s="171">
        <f>#N/A</f>
        <v>-88180.33</v>
      </c>
      <c r="K35" s="180">
        <f>#N/A</f>
        <v>0.5303961635139741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88397.37</v>
      </c>
      <c r="S35" s="122">
        <f>#N/A</f>
        <v>11198.300000000003</v>
      </c>
      <c r="T35" s="149">
        <f>#N/A</f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>#N/A</f>
        <v>-1625.300000000003</v>
      </c>
      <c r="X35" s="180">
        <f>#N/A</f>
        <v>0.8981003134796236</v>
      </c>
      <c r="Y35" s="198">
        <f>#N/A</f>
        <v>0.0902275907968193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29519.230000000003</v>
      </c>
      <c r="G36" s="139">
        <f>G38+G40</f>
        <v>38629.18</v>
      </c>
      <c r="H36" s="158">
        <f>#N/A</f>
        <v>9109.949999999997</v>
      </c>
      <c r="I36" s="212">
        <f>#N/A</f>
        <v>1.3086106920810603</v>
      </c>
      <c r="J36" s="176">
        <f>#N/A</f>
        <v>-22060.82</v>
      </c>
      <c r="K36" s="191">
        <f>#N/A</f>
        <v>0.6364999176141045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30657.95</v>
      </c>
      <c r="S36" s="140">
        <f>#N/A</f>
        <v>7971.23</v>
      </c>
      <c r="T36" s="162">
        <f>#N/A</f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>#N/A</f>
        <v>-1015.2299999999959</v>
      </c>
      <c r="X36" s="191">
        <f>#N/A</f>
        <v>80.62538167938939</v>
      </c>
      <c r="Y36" s="197">
        <f>#N/A</f>
        <v>0.22449317074614128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60096.25</v>
      </c>
      <c r="G37" s="139">
        <f>#N/A</f>
        <v>60966.479999999996</v>
      </c>
      <c r="H37" s="158">
        <f>#N/A</f>
        <v>870.2299999999959</v>
      </c>
      <c r="I37" s="212">
        <f>#N/A</f>
        <v>1.0144806040310335</v>
      </c>
      <c r="J37" s="176">
        <f>#N/A</f>
        <v>-66119.52</v>
      </c>
      <c r="K37" s="191">
        <f>#N/A</f>
        <v>0.4797261696803739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57739.43</v>
      </c>
      <c r="S37" s="140">
        <f>#N/A</f>
        <v>3227.0499999999956</v>
      </c>
      <c r="T37" s="162">
        <f>#N/A</f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>#N/A</f>
        <v>-610.0800000000017</v>
      </c>
      <c r="X37" s="191">
        <f>V37/U37</f>
        <v>0.9430364145658262</v>
      </c>
      <c r="Y37" s="197">
        <f>#N/A</f>
        <v>0.01898582095773893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>#N/A</f>
        <v>9611.18</v>
      </c>
      <c r="I38" s="220">
        <f>#N/A</f>
        <v>1.342224865049636</v>
      </c>
      <c r="J38" s="221">
        <f>#N/A</f>
        <v>-19594.42</v>
      </c>
      <c r="K38" s="222">
        <f>#N/A</f>
        <v>0.657978355733985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29331.06</v>
      </c>
      <c r="S38" s="221">
        <f>#N/A</f>
        <v>8364.52</v>
      </c>
      <c r="T38" s="222">
        <f>#N/A</f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>#N/A</f>
        <v>-993.4499999999971</v>
      </c>
      <c r="X38" s="222">
        <f>#N/A</f>
        <v>79.7255102040817</v>
      </c>
      <c r="Y38" s="465">
        <f>#N/A</f>
        <v>0.2481825432654332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>#N/A</f>
        <v>958.8000000000029</v>
      </c>
      <c r="I39" s="220">
        <f>#N/A</f>
        <v>1.0191020939983206</v>
      </c>
      <c r="J39" s="221">
        <f>#N/A</f>
        <v>-54833.75</v>
      </c>
      <c r="K39" s="222">
        <f>#N/A</f>
        <v>0.48263214009397465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48085.43</v>
      </c>
      <c r="S39" s="221">
        <f>#N/A</f>
        <v>3066.8199999999997</v>
      </c>
      <c r="T39" s="222">
        <f>#N/A</f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>#N/A</f>
        <v>-323.15000000000146</v>
      </c>
      <c r="X39" s="222">
        <f>#N/A</f>
        <v>96.2424418604651</v>
      </c>
      <c r="Y39" s="465">
        <f>#N/A</f>
        <v>0.026696522335251993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>#N/A</f>
        <v>-501.2299999999999</v>
      </c>
      <c r="I40" s="220">
        <f>#N/A</f>
        <v>0.6506694172828837</v>
      </c>
      <c r="J40" s="221">
        <f>#N/A</f>
        <v>-2466.4</v>
      </c>
      <c r="K40" s="222">
        <f>#N/A</f>
        <v>0.27458823529411763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1326.89</v>
      </c>
      <c r="S40" s="221">
        <f>#N/A</f>
        <v>-393.2900000000001</v>
      </c>
      <c r="T40" s="222">
        <f>#N/A</f>
        <v>0.7036001477138271</v>
      </c>
      <c r="U40" s="206">
        <f>F40-травень!F40</f>
        <v>340</v>
      </c>
      <c r="V40" s="206">
        <f>G40-травень!G40</f>
        <v>318.22</v>
      </c>
      <c r="W40" s="221">
        <f>#N/A</f>
        <v>-21.779999999999973</v>
      </c>
      <c r="X40" s="222">
        <f>#N/A</f>
        <v>93.59411764705882</v>
      </c>
      <c r="Y40" s="465">
        <f>#N/A</f>
        <v>-0.30757031183340644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>#N/A</f>
        <v>-88.56999999999971</v>
      </c>
      <c r="I41" s="220">
        <f>#N/A</f>
        <v>0.9910560649513269</v>
      </c>
      <c r="J41" s="221">
        <f>#N/A</f>
        <v>-11285.77</v>
      </c>
      <c r="K41" s="222">
        <f>#N/A</f>
        <v>0.4651293838862559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9654</v>
      </c>
      <c r="S41" s="221">
        <f>#N/A</f>
        <v>160.22999999999956</v>
      </c>
      <c r="T41" s="222">
        <f>#N/A</f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>#N/A</f>
        <v>-286.9299999999994</v>
      </c>
      <c r="X41" s="222">
        <f>#N/A</f>
        <v>86.40142180094789</v>
      </c>
      <c r="Y41" s="465">
        <f>#N/A</f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>#N/A</f>
        <v>12.219999999999999</v>
      </c>
      <c r="I43" s="208">
        <f>G43/F43</f>
        <v>1.155807726635216</v>
      </c>
      <c r="J43" s="108">
        <f>#N/A</f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79.23</v>
      </c>
      <c r="S43" s="108">
        <f>#N/A</f>
        <v>11.420000000000002</v>
      </c>
      <c r="T43" s="148">
        <f>#N/A</f>
        <v>1.1441373217215702</v>
      </c>
      <c r="U43" s="107">
        <f>F43-травень!F43</f>
        <v>1</v>
      </c>
      <c r="V43" s="110">
        <f>G43-травень!G43</f>
        <v>9</v>
      </c>
      <c r="W43" s="111">
        <f>#N/A</f>
        <v>8</v>
      </c>
      <c r="X43" s="148">
        <f>V43/U43</f>
        <v>9</v>
      </c>
      <c r="Y43" s="466">
        <f>#N/A</f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>#N/A</f>
        <v>23.839999999999996</v>
      </c>
      <c r="I44" s="209">
        <f>G44/F44</f>
        <v>1.4875255623721881</v>
      </c>
      <c r="J44" s="72">
        <f>#N/A</f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48.26</v>
      </c>
      <c r="S44" s="72">
        <f>#N/A</f>
        <v>24.479999999999997</v>
      </c>
      <c r="T44" s="75">
        <f>#N/A</f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>#N/A</f>
        <v>7.999999999999993</v>
      </c>
      <c r="X44" s="75">
        <f>V44/U44</f>
        <v>8.999999999999993</v>
      </c>
      <c r="Y44" s="465">
        <f>#N/A</f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F45-травень!F45</f>
        <v>0</v>
      </c>
      <c r="V45" s="98">
        <f>G45-травень!G45</f>
        <v>0</v>
      </c>
      <c r="W45" s="74">
        <f>#N/A</f>
        <v>0</v>
      </c>
      <c r="X45" s="75" t="e">
        <f>V45/U45</f>
        <v>#DIV/0!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-31.32</v>
      </c>
      <c r="S46" s="108">
        <f>#N/A</f>
        <v>10.309999999999999</v>
      </c>
      <c r="T46" s="148">
        <f>#N/A</f>
        <v>0.6708173690932312</v>
      </c>
      <c r="U46" s="107">
        <f>F46-травень!F46</f>
        <v>0</v>
      </c>
      <c r="V46" s="110">
        <f>G46-травень!G46</f>
        <v>0</v>
      </c>
      <c r="W46" s="111">
        <f>#N/A</f>
        <v>0</v>
      </c>
      <c r="X46" s="148"/>
      <c r="Y46" s="197">
        <f>#N/A</f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>#N/A</f>
        <v>2395.7400000000052</v>
      </c>
      <c r="I47" s="208">
        <f>G47/F47</f>
        <v>1.018975142400296</v>
      </c>
      <c r="J47" s="108">
        <f>#N/A</f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104362.34</v>
      </c>
      <c r="S47" s="123">
        <f>#N/A</f>
        <v>24290.160000000003</v>
      </c>
      <c r="T47" s="160">
        <f>#N/A</f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>#N/A</f>
        <v>173.25999999999476</v>
      </c>
      <c r="X47" s="148">
        <f>V47/U47</f>
        <v>1.0194674157303365</v>
      </c>
      <c r="Y47" s="197">
        <f>#N/A</f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F48-травень!F48</f>
        <v>0</v>
      </c>
      <c r="V48" s="98">
        <f>G48-травень!G48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>#N/A</f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20288.06</v>
      </c>
      <c r="S49" s="85">
        <f>#N/A</f>
        <v>3967.369999999999</v>
      </c>
      <c r="T49" s="153">
        <f>#N/A</f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>#N/A</f>
        <v>-267.77000000000044</v>
      </c>
      <c r="X49" s="75">
        <f>V49/U49</f>
        <v>0.808735714285714</v>
      </c>
      <c r="Y49" s="198">
        <f>#N/A</f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>#N/A</f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84050.77</v>
      </c>
      <c r="S50" s="85">
        <f>#N/A</f>
        <v>20313.89</v>
      </c>
      <c r="T50" s="153">
        <f>#N/A</f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>#N/A</f>
        <v>441.02999999999884</v>
      </c>
      <c r="X50" s="75">
        <f>V50/U50</f>
        <v>1.0588039999999999</v>
      </c>
      <c r="Y50" s="198">
        <f>#N/A</f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23.5</v>
      </c>
      <c r="S51" s="85">
        <f>#N/A</f>
        <v>8.909999999999997</v>
      </c>
      <c r="T51" s="153">
        <f>#N/A</f>
        <v>1.3791489361702127</v>
      </c>
      <c r="U51" s="73">
        <f>F51-травень!F51</f>
        <v>0</v>
      </c>
      <c r="V51" s="98">
        <f>G51-травень!G51</f>
        <v>0</v>
      </c>
      <c r="W51" s="74">
        <f>#N/A</f>
        <v>0</v>
      </c>
      <c r="X51" s="75"/>
      <c r="Y51" s="198">
        <f>#N/A</f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F52-травень!F52</f>
        <v>0</v>
      </c>
      <c r="V52" s="99">
        <f>G52-травень!G52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>#N/A</f>
        <v>1144.1799999999967</v>
      </c>
      <c r="I53" s="143">
        <f>#N/A</f>
        <v>1.0414328289028183</v>
      </c>
      <c r="J53" s="104">
        <f>G53-E53</f>
        <v>-21489.420000000002</v>
      </c>
      <c r="K53" s="156">
        <f>#N/A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>#N/A</f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>#N/A</f>
        <v>468.60000000000036</v>
      </c>
      <c r="X53" s="143">
        <f>V53/U53</f>
        <v>1.1109506333609567</v>
      </c>
      <c r="Y53" s="197">
        <f>#N/A</f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>#N/A</f>
        <v>0</v>
      </c>
      <c r="X54" s="155" t="e">
        <f>V54/U54</f>
        <v>#DIV/0!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>#N/A</f>
        <v>798.5299999999997</v>
      </c>
      <c r="I55" s="213">
        <f>#N/A</f>
        <v>1.1996285074298514</v>
      </c>
      <c r="J55" s="115">
        <f>#N/A</f>
        <v>-2201.3900000000003</v>
      </c>
      <c r="K55" s="155">
        <f>#N/A</f>
        <v>0.6855157142857142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13353.64</v>
      </c>
      <c r="S55" s="115">
        <f>#N/A</f>
        <v>-8555.029999999999</v>
      </c>
      <c r="T55" s="155">
        <f>#N/A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>#N/A</f>
        <v>732.2399999999998</v>
      </c>
      <c r="X55" s="155">
        <f>#N/A</f>
        <v>2.0460571428571424</v>
      </c>
      <c r="Y55" s="197">
        <f>#N/A</f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>#N/A</f>
        <v>-18.18</v>
      </c>
      <c r="I56" s="213">
        <f>#N/A</f>
        <v>0.7402857142857143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102.8</v>
      </c>
      <c r="S56" s="115">
        <f>#N/A</f>
        <v>-50.98</v>
      </c>
      <c r="T56" s="155">
        <f>#N/A</f>
        <v>0.5040856031128405</v>
      </c>
      <c r="U56" s="107">
        <f>F56-травень!F56</f>
        <v>14</v>
      </c>
      <c r="V56" s="110">
        <f>G56-травень!G56</f>
        <v>0</v>
      </c>
      <c r="W56" s="111">
        <f>#N/A</f>
        <v>-14</v>
      </c>
      <c r="X56" s="155">
        <f>#N/A</f>
        <v>0</v>
      </c>
      <c r="Y56" s="197">
        <f>#N/A</f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>#N/A</f>
        <v>-4.9</v>
      </c>
      <c r="I57" s="213">
        <f>#N/A</f>
        <v>0.3</v>
      </c>
      <c r="J57" s="115">
        <f>#N/A</f>
        <v>-10.9</v>
      </c>
      <c r="K57" s="155">
        <f>#N/A</f>
        <v>0.16153846153846155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>#N/A</f>
        <v>-0.9199999999999999</v>
      </c>
      <c r="X57" s="155">
        <f>#N/A</f>
        <v>0.08000000000000007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>#N/A</f>
        <v>315.07</v>
      </c>
      <c r="I58" s="213">
        <f>#N/A</f>
        <v>1.9593216210455804</v>
      </c>
      <c r="J58" s="115">
        <f>#N/A</f>
        <v>-100.5</v>
      </c>
      <c r="K58" s="155">
        <f>#N/A</f>
        <v>0.8649193548387096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501.53</v>
      </c>
      <c r="S58" s="115">
        <f>#N/A</f>
        <v>141.97000000000003</v>
      </c>
      <c r="T58" s="155">
        <f>#N/A</f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>#N/A</f>
        <v>38.72000000000003</v>
      </c>
      <c r="X58" s="155">
        <f>#N/A</f>
        <v>1.6453333333333338</v>
      </c>
      <c r="Y58" s="197">
        <f>#N/A</f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>#N/A</f>
        <v>67</v>
      </c>
      <c r="I59" s="213">
        <f>#N/A</f>
        <v>2.34</v>
      </c>
      <c r="J59" s="115">
        <f>#N/A</f>
        <v>1.5</v>
      </c>
      <c r="K59" s="155">
        <f>#N/A</f>
        <v>1.0129870129870129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71.01</v>
      </c>
      <c r="S59" s="115">
        <f>#N/A</f>
        <v>45.989999999999995</v>
      </c>
      <c r="T59" s="155">
        <f>#N/A</f>
        <v>1.64765525982256</v>
      </c>
      <c r="U59" s="107">
        <f>F59-травень!F59</f>
        <v>10</v>
      </c>
      <c r="V59" s="110">
        <f>G59-травень!G59</f>
        <v>68.82</v>
      </c>
      <c r="W59" s="111">
        <f>#N/A</f>
        <v>58.81999999999999</v>
      </c>
      <c r="X59" s="155">
        <f>#N/A</f>
        <v>6.882</v>
      </c>
      <c r="Y59" s="197">
        <f>#N/A</f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>#N/A</f>
        <v>-45.67999999999995</v>
      </c>
      <c r="I60" s="213">
        <f>#N/A</f>
        <v>0.9256026058631923</v>
      </c>
      <c r="J60" s="115">
        <f>#N/A</f>
        <v>-715.68</v>
      </c>
      <c r="K60" s="155">
        <f>#N/A</f>
        <v>0.4426168224299066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628.92</v>
      </c>
      <c r="S60" s="115">
        <f>#N/A</f>
        <v>-60.59999999999991</v>
      </c>
      <c r="T60" s="155">
        <f>#N/A</f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>#N/A</f>
        <v>-21.43999999999994</v>
      </c>
      <c r="X60" s="155">
        <f>#N/A</f>
        <v>0.815172413793104</v>
      </c>
      <c r="Y60" s="197">
        <f>#N/A</f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0.69</v>
      </c>
      <c r="S61" s="115">
        <f>#N/A</f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>#N/A</f>
        <v>218.48999999999978</v>
      </c>
      <c r="I62" s="213">
        <f>#N/A</f>
        <v>1.0180719602977668</v>
      </c>
      <c r="J62" s="115">
        <f>#N/A</f>
        <v>-9951.51</v>
      </c>
      <c r="K62" s="155">
        <f>#N/A</f>
        <v>0.5529420485175202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8364.31</v>
      </c>
      <c r="S62" s="115">
        <f>#N/A</f>
        <v>3944.1800000000003</v>
      </c>
      <c r="T62" s="155">
        <f>#N/A</f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>#N/A</f>
        <v>-246.38999999999942</v>
      </c>
      <c r="X62" s="155">
        <f>#N/A</f>
        <v>0.8768050000000003</v>
      </c>
      <c r="Y62" s="197">
        <f>#N/A</f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>#N/A</f>
        <v>24.939999999999998</v>
      </c>
      <c r="I63" s="213">
        <f>#N/A</f>
        <v>1.0661538461538462</v>
      </c>
      <c r="J63" s="115">
        <f>#N/A</f>
        <v>-365.06</v>
      </c>
      <c r="K63" s="155">
        <f>#N/A</f>
        <v>0.5240417209908735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262.81</v>
      </c>
      <c r="S63" s="115">
        <f>#N/A</f>
        <v>139.13</v>
      </c>
      <c r="T63" s="155">
        <f>#N/A</f>
        <v>1.5293938586811764</v>
      </c>
      <c r="U63" s="107">
        <f>F63-травень!F63</f>
        <v>64</v>
      </c>
      <c r="V63" s="110">
        <f>G63-травень!G63</f>
        <v>55.5</v>
      </c>
      <c r="W63" s="111">
        <f>#N/A</f>
        <v>-8.5</v>
      </c>
      <c r="X63" s="155">
        <f>#N/A</f>
        <v>0.8671875</v>
      </c>
      <c r="Y63" s="197">
        <f>#N/A</f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>#N/A</f>
        <v>-6.77</v>
      </c>
      <c r="I64" s="213">
        <f>#N/A</f>
        <v>0.6615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18.72</v>
      </c>
      <c r="S64" s="115">
        <f>#N/A</f>
        <v>-5.489999999999998</v>
      </c>
      <c r="T64" s="155">
        <f>#N/A</f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>#N/A</f>
        <v>-5.59</v>
      </c>
      <c r="X64" s="155">
        <f>#N/A</f>
        <v>-0.39749999999999996</v>
      </c>
      <c r="Y64" s="197">
        <f>#N/A</f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>#N/A</f>
        <v>451.3800000000001</v>
      </c>
      <c r="I65" s="213">
        <f>#N/A</f>
        <v>1.15046</v>
      </c>
      <c r="J65" s="115">
        <f>#N/A</f>
        <v>-2548.62</v>
      </c>
      <c r="K65" s="155">
        <f>#N/A</f>
        <v>0.57523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3267.35</v>
      </c>
      <c r="S65" s="115">
        <f>#N/A</f>
        <v>184.0300000000002</v>
      </c>
      <c r="T65" s="155">
        <f>#N/A</f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>#N/A</f>
        <v>111.99000000000024</v>
      </c>
      <c r="X65" s="155">
        <f>#N/A</f>
        <v>1.2239800000000005</v>
      </c>
      <c r="Y65" s="197">
        <f>#N/A</f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>#N/A</f>
        <v>-60.389999999999986</v>
      </c>
      <c r="I66" s="213">
        <f>#N/A</f>
        <v>0.8557471813491305</v>
      </c>
      <c r="J66" s="115">
        <f>#N/A</f>
        <v>-507.75</v>
      </c>
      <c r="K66" s="155">
        <f>#N/A</f>
        <v>0.41368360277136257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388.42</v>
      </c>
      <c r="S66" s="115">
        <f>#N/A</f>
        <v>-30.170000000000016</v>
      </c>
      <c r="T66" s="155">
        <f>#N/A</f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>#N/A</f>
        <v>-13.180000000000007</v>
      </c>
      <c r="X66" s="155">
        <f>#N/A</f>
        <v>0.8230872483221475</v>
      </c>
      <c r="Y66" s="197">
        <f>#N/A</f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>#N/A</f>
        <v>-66.44</v>
      </c>
      <c r="I67" s="209">
        <f>#N/A</f>
        <v>0.8098563333524126</v>
      </c>
      <c r="J67" s="72">
        <f>#N/A</f>
        <v>-445.22</v>
      </c>
      <c r="K67" s="75">
        <f>#N/A</f>
        <v>0.3886020324086789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332.53</v>
      </c>
      <c r="S67" s="203">
        <f>#N/A</f>
        <v>-49.549999999999955</v>
      </c>
      <c r="T67" s="204">
        <f>#N/A</f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>#N/A</f>
        <v>-16.00999999999999</v>
      </c>
      <c r="X67" s="75">
        <f>#N/A</f>
        <v>0.745873015873016</v>
      </c>
      <c r="Y67" s="197">
        <f>#N/A</f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>#N/A</f>
        <v>-0.27</v>
      </c>
      <c r="I68" s="209">
        <f>#N/A</f>
        <v>0.325</v>
      </c>
      <c r="J68" s="72">
        <f>#N/A</f>
        <v>-0.87</v>
      </c>
      <c r="K68" s="75">
        <f>#N/A</f>
        <v>0.13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-0.01999999999999999</v>
      </c>
      <c r="T68" s="204">
        <f>#N/A</f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>#N/A</f>
        <v>-0.060000000000000026</v>
      </c>
      <c r="X68" s="75"/>
      <c r="Y68" s="197">
        <f>#N/A</f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F69-травень!F69</f>
        <v>0</v>
      </c>
      <c r="V69" s="98">
        <f>G69-травень!G69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>#N/A</f>
        <v>6.320000000000007</v>
      </c>
      <c r="I70" s="209">
        <f>#N/A</f>
        <v>1.0918337692531241</v>
      </c>
      <c r="J70" s="72">
        <f>#N/A</f>
        <v>-61.66000000000001</v>
      </c>
      <c r="K70" s="75">
        <f>#N/A</f>
        <v>0.5492690058479531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55.74</v>
      </c>
      <c r="S70" s="203">
        <f>#N/A</f>
        <v>19.4</v>
      </c>
      <c r="T70" s="204">
        <f>#N/A</f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>#N/A</f>
        <v>2.8900000000000077</v>
      </c>
      <c r="X70" s="75">
        <f>#N/A</f>
        <v>1.2535087719298255</v>
      </c>
      <c r="Y70" s="197">
        <f>#N/A</f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F71-травень!F71</f>
        <v>0</v>
      </c>
      <c r="V71" s="110">
        <f>G71-травень!G71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>#N/A</f>
        <v>-651.3499999999999</v>
      </c>
      <c r="I72" s="213">
        <f>#N/A</f>
        <v>0.8358761795572802</v>
      </c>
      <c r="J72" s="115">
        <f>#N/A</f>
        <v>-4852.7</v>
      </c>
      <c r="K72" s="155">
        <f>#N/A</f>
        <v>0.40603427172582623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4834.79</v>
      </c>
      <c r="S72" s="115">
        <f>#N/A</f>
        <v>-1517.4899999999998</v>
      </c>
      <c r="T72" s="155">
        <f>#N/A</f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>#N/A</f>
        <v>-163.14999999999964</v>
      </c>
      <c r="X72" s="155">
        <f>#N/A</f>
        <v>0.7600735294117652</v>
      </c>
      <c r="Y72" s="197">
        <f>#N/A</f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F73-травень!F73</f>
        <v>0</v>
      </c>
      <c r="V73" s="110">
        <f>G73-травень!G73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>#N/A</f>
        <v>-10.55</v>
      </c>
      <c r="I78" s="213">
        <f>G78/F78</f>
        <v>0.4225506294471812</v>
      </c>
      <c r="J78" s="115">
        <f>#N/A</f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>#N/A</f>
        <v>-17.66</v>
      </c>
      <c r="T78" s="155">
        <f>#N/A</f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>#N/A</f>
        <v>0.7241379310344825</v>
      </c>
      <c r="Y78" s="197">
        <f>#N/A</f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>#N/A</f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>#N/A</f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3.72</v>
      </c>
      <c r="S89" s="117">
        <f>#N/A</f>
        <v>1593.31</v>
      </c>
      <c r="T89" s="147">
        <f>#N/A</f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>#N/A</f>
        <v>-499.97</v>
      </c>
      <c r="X89" s="147">
        <f>V89/U89</f>
        <v>5.999999999994543E-05</v>
      </c>
      <c r="Y89" s="197">
        <f>#N/A</f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>#N/A</f>
        <v>-3321.12</v>
      </c>
      <c r="I90" s="213">
        <f>G90/F90</f>
        <v>0.3377627118644068</v>
      </c>
      <c r="J90" s="117">
        <f>#N/A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1617.15</v>
      </c>
      <c r="S90" s="117">
        <f>#N/A</f>
        <v>76.73000000000002</v>
      </c>
      <c r="T90" s="147">
        <f>#N/A</f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>#N/A</f>
        <v>-932.3199999999999</v>
      </c>
      <c r="X90" s="147">
        <f>V90/U90</f>
        <v>0.06768000000000006</v>
      </c>
      <c r="Y90" s="197">
        <f>#N/A</f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>#N/A</f>
        <v>-9029.01</v>
      </c>
      <c r="I91" s="213">
        <f>G91/F91</f>
        <v>0.24758249999999998</v>
      </c>
      <c r="J91" s="117">
        <f>#N/A</f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6568.22</v>
      </c>
      <c r="S91" s="117">
        <f>#N/A</f>
        <v>-3597.2300000000005</v>
      </c>
      <c r="T91" s="147">
        <f>#N/A</f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>#N/A</f>
        <v>-841.5400000000002</v>
      </c>
      <c r="X91" s="147">
        <f>V91/U91</f>
        <v>0.5792299999999999</v>
      </c>
      <c r="Y91" s="197">
        <f>#N/A</f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>#N/A</f>
        <v>-4</v>
      </c>
      <c r="I92" s="213">
        <f>G92/F92</f>
        <v>0.6666666666666666</v>
      </c>
      <c r="J92" s="117">
        <f>#N/A</f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7</v>
      </c>
      <c r="S92" s="117">
        <f>#N/A</f>
        <v>1</v>
      </c>
      <c r="T92" s="147">
        <f>#N/A</f>
        <v>1.1428571428571428</v>
      </c>
      <c r="U92" s="112">
        <f>F92-травень!F92</f>
        <v>2</v>
      </c>
      <c r="V92" s="118">
        <f>G92-травень!G92</f>
        <v>3</v>
      </c>
      <c r="W92" s="117">
        <f>#N/A</f>
        <v>1</v>
      </c>
      <c r="X92" s="147">
        <f>V92/U92</f>
        <v>1.5</v>
      </c>
      <c r="Y92" s="197">
        <f>#N/A</f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>#N/A</f>
        <v>-12257.13</v>
      </c>
      <c r="I93" s="216">
        <f>G93/F93</f>
        <v>0.3384190558335578</v>
      </c>
      <c r="J93" s="131">
        <f>#N/A</f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8196.1</v>
      </c>
      <c r="S93" s="117">
        <f>#N/A</f>
        <v>-1926.2000000000007</v>
      </c>
      <c r="T93" s="147">
        <f>#N/A</f>
        <v>0.7649857859225728</v>
      </c>
      <c r="U93" s="129">
        <f>F93-травень!F93</f>
        <v>3502</v>
      </c>
      <c r="V93" s="174">
        <f>G93-травень!G93</f>
        <v>1229.17</v>
      </c>
      <c r="W93" s="131">
        <f>#N/A</f>
        <v>-2272.83</v>
      </c>
      <c r="X93" s="151">
        <f>V93/U93</f>
        <v>0.3509908623643632</v>
      </c>
      <c r="Y93" s="197">
        <f>#N/A</f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>#N/A</f>
        <v>-16.81</v>
      </c>
      <c r="I94" s="213"/>
      <c r="J94" s="117">
        <f>#N/A</f>
        <v>-40.81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35.31</v>
      </c>
      <c r="S94" s="117">
        <f>#N/A</f>
        <v>-33.120000000000005</v>
      </c>
      <c r="T94" s="147">
        <f>#N/A</f>
        <v>0.062022090059473234</v>
      </c>
      <c r="U94" s="112">
        <f>F94-травень!F94</f>
        <v>4</v>
      </c>
      <c r="V94" s="118">
        <f>G94-травень!G94</f>
        <v>0.76</v>
      </c>
      <c r="W94" s="117">
        <f>#N/A</f>
        <v>-3.24</v>
      </c>
      <c r="X94" s="147"/>
      <c r="Y94" s="197">
        <f>#N/A</f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F95-травень!F95</f>
        <v>0</v>
      </c>
      <c r="V95" s="118">
        <f>G95-травень!G95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>#N/A</f>
        <v>-613.1999999999998</v>
      </c>
      <c r="I96" s="213">
        <f>G96/F96</f>
        <v>0.8961214965145137</v>
      </c>
      <c r="J96" s="117">
        <f>#N/A</f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5104.01</v>
      </c>
      <c r="S96" s="117">
        <f>#N/A</f>
        <v>185.84000000000015</v>
      </c>
      <c r="T96" s="147">
        <f>#N/A</f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>#N/A</f>
        <v>0.02999999999974534</v>
      </c>
      <c r="X96" s="147">
        <f>V96/U96</f>
        <v>1.0272727272724866</v>
      </c>
      <c r="Y96" s="197">
        <f>#N/A</f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0.05</v>
      </c>
      <c r="S97" s="117">
        <f>#N/A</f>
        <v>-0.05</v>
      </c>
      <c r="T97" s="147">
        <f>#N/A</f>
        <v>0</v>
      </c>
      <c r="U97" s="112">
        <f>F97-квітень!F97</f>
        <v>-2844.45</v>
      </c>
      <c r="V97" s="118">
        <f>G97-березень!G96</f>
        <v>0</v>
      </c>
      <c r="W97" s="117">
        <f>#N/A</f>
        <v>2844.45</v>
      </c>
      <c r="X97" s="224"/>
      <c r="Y97" s="197">
        <f>#N/A</f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>#N/A</f>
        <v>-630.0100000000002</v>
      </c>
      <c r="I98" s="216">
        <f>G98/F98</f>
        <v>0.8936162308660007</v>
      </c>
      <c r="J98" s="131">
        <f>#N/A</f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5139.37</v>
      </c>
      <c r="S98" s="117">
        <f>#N/A</f>
        <v>152.67000000000007</v>
      </c>
      <c r="T98" s="147">
        <f>#N/A</f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>#N/A</f>
        <v>-3.210000000000946</v>
      </c>
      <c r="X98" s="151">
        <f>V98/U98</f>
        <v>0.37058823529397705</v>
      </c>
      <c r="Y98" s="197">
        <f>#N/A</f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>#N/A</f>
        <v>3.5700000000000003</v>
      </c>
      <c r="I99" s="213">
        <f>G99/F99</f>
        <v>1.1455954323001631</v>
      </c>
      <c r="J99" s="117">
        <f>#N/A</f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20.35</v>
      </c>
      <c r="T99" s="147">
        <f>#N/A</f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>#N/A</f>
        <v>0.629999999999999</v>
      </c>
      <c r="X99" s="147">
        <f>V99/U99</f>
        <v>1.0718358038768527</v>
      </c>
      <c r="Y99" s="197">
        <f>#N/A</f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>#N/A</f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>#N/A</f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500"/>
      <c r="H107" s="500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v>1.88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1011</v>
      </c>
      <c r="G113" s="435">
        <f>#N/A</f>
        <v>983.49</v>
      </c>
      <c r="H113" s="278">
        <f>#N/A</f>
        <v>-27.509999999999952</v>
      </c>
      <c r="I113" s="436">
        <f>G113/F113</f>
        <v>0.9727893175074184</v>
      </c>
      <c r="J113" s="278">
        <f>#N/A</f>
        <v>-1111.51</v>
      </c>
      <c r="K113" s="436">
        <f>G113/E113</f>
        <v>0.46944630071599047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910.45</v>
      </c>
      <c r="S113" s="278">
        <f>#N/A</f>
        <v>73.04000000000009</v>
      </c>
      <c r="T113" s="436">
        <f>G113/R113</f>
        <v>1.0802240650227908</v>
      </c>
      <c r="U113" s="278">
        <f>#N/A</f>
        <v>184</v>
      </c>
      <c r="V113" s="288">
        <f>#N/A</f>
        <v>148.47000000000006</v>
      </c>
      <c r="W113" s="278">
        <f>#N/A</f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>#N/A</f>
        <v>154573.05200000003</v>
      </c>
      <c r="F125" s="295">
        <f>#N/A</f>
        <v>24473.6</v>
      </c>
      <c r="G125" s="295">
        <f>#N/A</f>
        <v>55421.53</v>
      </c>
      <c r="H125" s="295">
        <f>#N/A</f>
        <v>-12874.13</v>
      </c>
      <c r="I125" s="447">
        <f>#N/A</f>
        <v>2.264543426385983</v>
      </c>
      <c r="J125" s="295">
        <f>#N/A</f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>#N/A</f>
        <v>1808107.852</v>
      </c>
      <c r="F126" s="295">
        <f>#N/A</f>
        <v>786105.12</v>
      </c>
      <c r="G126" s="295">
        <f>#N/A</f>
        <v>856575.3700000001</v>
      </c>
      <c r="H126" s="295">
        <f>#N/A</f>
        <v>26648.19000000006</v>
      </c>
      <c r="I126" s="447">
        <f>#N/A</f>
        <v>1.0896448174768283</v>
      </c>
      <c r="J126" s="295">
        <f>#N/A</f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>#N/A</f>
        <v>3307783.052</v>
      </c>
      <c r="F131" s="314">
        <f>#N/A</f>
        <v>1108191.85</v>
      </c>
      <c r="G131" s="314">
        <f>#N/A</f>
        <v>856575.3700000001</v>
      </c>
      <c r="H131" s="314">
        <f>#N/A</f>
        <v>-295438.5399999999</v>
      </c>
      <c r="I131" s="449">
        <f>#N/A</f>
        <v>0.7729486279835031</v>
      </c>
      <c r="J131" s="314">
        <f>#N/A</f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0.49</v>
      </c>
      <c r="S139" s="323">
        <f>#N/A</f>
        <v>-0.49</v>
      </c>
      <c r="T139" s="357">
        <f>#N/A</f>
        <v>0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#N/A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70</v>
      </c>
      <c r="G141" s="333">
        <f>#N/A</f>
        <v>51.82</v>
      </c>
      <c r="H141" s="333">
        <f>#N/A</f>
        <v>-18.18</v>
      </c>
      <c r="I141" s="442">
        <f>#N/A</f>
        <v>0.7402857142857143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102.8</v>
      </c>
      <c r="S141" s="333">
        <f>#N/A</f>
        <v>-50.98</v>
      </c>
      <c r="T141" s="442">
        <f>#N/A</f>
        <v>0.5040856031128405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7</v>
      </c>
      <c r="G142" s="338">
        <f>#N/A</f>
        <v>2.1</v>
      </c>
      <c r="H142" s="338">
        <f>#N/A</f>
        <v>-4.9</v>
      </c>
      <c r="I142" s="443">
        <f>#N/A</f>
        <v>0.3</v>
      </c>
      <c r="J142" s="338">
        <f>#N/A</f>
        <v>-10.9</v>
      </c>
      <c r="K142" s="443">
        <f>#N/A</f>
        <v>0.16153846153846155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0.07000000000000028</v>
      </c>
      <c r="T142" s="443">
        <f>#N/A</f>
        <v>0</v>
      </c>
      <c r="U142" s="338">
        <f>#N/A</f>
        <v>1</v>
      </c>
      <c r="V142" s="338">
        <f>#N/A</f>
        <v>0.08000000000000007</v>
      </c>
      <c r="W142" s="338">
        <f>#N/A</f>
        <v>-0.9199999999999999</v>
      </c>
      <c r="X142" s="445">
        <f>#N/A</f>
        <v>0.08000000000000007</v>
      </c>
      <c r="Y142" s="446">
        <f>#N/A</f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328.43</v>
      </c>
      <c r="G143" s="323">
        <f>#N/A</f>
        <v>643.5</v>
      </c>
      <c r="H143" s="323">
        <f>#N/A</f>
        <v>315.07</v>
      </c>
      <c r="I143" s="357">
        <f>#N/A</f>
        <v>1.9593216210455804</v>
      </c>
      <c r="J143" s="323">
        <f>#N/A</f>
        <v>-100.5</v>
      </c>
      <c r="K143" s="357">
        <f>#N/A</f>
        <v>0.8649193548387096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501.53</v>
      </c>
      <c r="S143" s="323">
        <f>#N/A</f>
        <v>141.97000000000003</v>
      </c>
      <c r="T143" s="357">
        <f>#N/A</f>
        <v>1.2830737941897794</v>
      </c>
      <c r="U143" s="323">
        <f>#N/A</f>
        <v>60</v>
      </c>
      <c r="V143" s="323">
        <f>#N/A</f>
        <v>98.72000000000003</v>
      </c>
      <c r="W143" s="323">
        <f>#N/A</f>
        <v>38.72000000000003</v>
      </c>
      <c r="X143" s="357">
        <f>#N/A</f>
        <v>1.6453333333333338</v>
      </c>
      <c r="Y143" s="446">
        <f>#N/A</f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50</v>
      </c>
      <c r="G144" s="323">
        <f>#N/A</f>
        <v>117</v>
      </c>
      <c r="H144" s="323">
        <f>#N/A</f>
        <v>67</v>
      </c>
      <c r="I144" s="357">
        <f>#N/A</f>
        <v>2.34</v>
      </c>
      <c r="J144" s="323">
        <f>#N/A</f>
        <v>1.5</v>
      </c>
      <c r="K144" s="357">
        <f>#N/A</f>
        <v>1.0129870129870129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71.01</v>
      </c>
      <c r="S144" s="323">
        <f>#N/A</f>
        <v>45.989999999999995</v>
      </c>
      <c r="T144" s="357">
        <f>#N/A</f>
        <v>1.64765525982256</v>
      </c>
      <c r="U144" s="323">
        <f>#N/A</f>
        <v>10</v>
      </c>
      <c r="V144" s="323">
        <f>#N/A</f>
        <v>68.82</v>
      </c>
      <c r="W144" s="323">
        <f>#N/A</f>
        <v>58.81999999999999</v>
      </c>
      <c r="X144" s="357">
        <f>#N/A</f>
        <v>6.882</v>
      </c>
      <c r="Y144" s="446">
        <f>#N/A</f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18.27</v>
      </c>
      <c r="G146" s="345">
        <f>#N/A</f>
        <v>7.72</v>
      </c>
      <c r="H146" s="345">
        <f>#N/A</f>
        <v>-10.55</v>
      </c>
      <c r="I146" s="444">
        <f>#N/A</f>
        <v>0.4225506294471812</v>
      </c>
      <c r="J146" s="345">
        <f>#N/A</f>
        <v>-27.28</v>
      </c>
      <c r="K146" s="444">
        <f>#N/A</f>
        <v>0.22057142857142856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25.38</v>
      </c>
      <c r="S146" s="345">
        <f>#N/A</f>
        <v>-17.66</v>
      </c>
      <c r="T146" s="444">
        <f>#N/A</f>
        <v>0.3041765169424744</v>
      </c>
      <c r="U146" s="345">
        <f>#N/A</f>
        <v>2.9000000000000004</v>
      </c>
      <c r="V146" s="345">
        <f>#N/A</f>
        <v>2.0999999999999996</v>
      </c>
      <c r="W146" s="345">
        <f>#N/A</f>
        <v>-0.8000000000000007</v>
      </c>
      <c r="X146" s="444">
        <f>#N/A</f>
        <v>0.7241379310344825</v>
      </c>
      <c r="Y146" s="446">
        <f>#N/A</f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0.68</v>
      </c>
      <c r="H147" s="345">
        <f>#N/A</f>
        <v>0.68</v>
      </c>
      <c r="I147" s="444" t="e">
        <f>#N/A</f>
        <v>#DIV/0!</v>
      </c>
      <c r="J147" s="345">
        <f>#N/A</f>
        <v>0.68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5.93</v>
      </c>
      <c r="T147" s="444">
        <f>#N/A</f>
        <v>-0.12952380952380954</v>
      </c>
      <c r="U147" s="345">
        <f>#N/A</f>
        <v>0</v>
      </c>
      <c r="V147" s="345">
        <f>#N/A</f>
        <v>0.010000000000000009</v>
      </c>
      <c r="W147" s="345">
        <f>#N/A</f>
        <v>0.010000000000000009</v>
      </c>
      <c r="X147" s="444">
        <f>#N/A</f>
        <v>0</v>
      </c>
      <c r="Y147" s="446">
        <f>#N/A</f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>#N/A</f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614</v>
      </c>
      <c r="G151" s="323">
        <f>#N/A</f>
        <v>568.32</v>
      </c>
      <c r="H151" s="323">
        <f>#N/A</f>
        <v>-45.67999999999995</v>
      </c>
      <c r="I151" s="357">
        <f>#N/A</f>
        <v>0.9256026058631923</v>
      </c>
      <c r="J151" s="323">
        <f>#N/A</f>
        <v>-715.68</v>
      </c>
      <c r="K151" s="357">
        <f>#N/A</f>
        <v>0.4426168224299066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628.92</v>
      </c>
      <c r="S151" s="323">
        <f>#N/A</f>
        <v>-60.59999999999991</v>
      </c>
      <c r="T151" s="357">
        <f>#N/A</f>
        <v>0.9036443426826943</v>
      </c>
      <c r="U151" s="323">
        <f>#N/A</f>
        <v>116</v>
      </c>
      <c r="V151" s="323">
        <f>#N/A</f>
        <v>94.56000000000006</v>
      </c>
      <c r="W151" s="323">
        <f>#N/A</f>
        <v>-21.43999999999994</v>
      </c>
      <c r="X151" s="357">
        <f>#N/A</f>
        <v>0.815172413793104</v>
      </c>
      <c r="Y151" s="446">
        <f>#N/A</f>
        <v>-0.16179203815272714</v>
      </c>
    </row>
    <row r="152" spans="2:25" ht="15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0.69</v>
      </c>
      <c r="S152" s="323">
        <f>#N/A</f>
        <v>-0.69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12090</v>
      </c>
      <c r="G153" s="360">
        <f>#N/A</f>
        <v>12308.49</v>
      </c>
      <c r="H153" s="360">
        <f>#N/A</f>
        <v>218.48999999999978</v>
      </c>
      <c r="I153" s="362">
        <f>#N/A</f>
        <v>1.0180719602977668</v>
      </c>
      <c r="J153" s="360">
        <f>#N/A</f>
        <v>-9951.51</v>
      </c>
      <c r="K153" s="362">
        <f>#N/A</f>
        <v>0.5529420485175202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8364.31</v>
      </c>
      <c r="S153" s="360">
        <f>#N/A</f>
        <v>3944.1800000000003</v>
      </c>
      <c r="T153" s="362">
        <f>#N/A</f>
        <v>1.4715487589532192</v>
      </c>
      <c r="U153" s="360">
        <f>#N/A</f>
        <v>2000</v>
      </c>
      <c r="V153" s="360">
        <f>#N/A</f>
        <v>1753.6100000000006</v>
      </c>
      <c r="W153" s="360">
        <f>#N/A</f>
        <v>-246.38999999999942</v>
      </c>
      <c r="X153" s="362">
        <f>#N/A</f>
        <v>0.8768050000000003</v>
      </c>
      <c r="Y153" s="446">
        <f>#N/A</f>
        <v>0.36464448081293765</v>
      </c>
    </row>
    <row r="154" spans="2:25" ht="30.75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377</v>
      </c>
      <c r="G154" s="360">
        <f>#N/A</f>
        <v>401.94</v>
      </c>
      <c r="H154" s="360">
        <f>#N/A</f>
        <v>24.939999999999998</v>
      </c>
      <c r="I154" s="362">
        <f>#N/A</f>
        <v>1.0661538461538462</v>
      </c>
      <c r="J154" s="360">
        <f>#N/A</f>
        <v>-365.06</v>
      </c>
      <c r="K154" s="362">
        <f>#N/A</f>
        <v>0.5240417209908735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262.81</v>
      </c>
      <c r="S154" s="360">
        <f>#N/A</f>
        <v>139.13</v>
      </c>
      <c r="T154" s="362">
        <f>#N/A</f>
        <v>1.5293938586811764</v>
      </c>
      <c r="U154" s="360">
        <f>#N/A</f>
        <v>64</v>
      </c>
      <c r="V154" s="360">
        <f>#N/A</f>
        <v>55.5</v>
      </c>
      <c r="W154" s="360">
        <f>#N/A</f>
        <v>-8.5</v>
      </c>
      <c r="X154" s="362">
        <f>#N/A</f>
        <v>0.8671875</v>
      </c>
      <c r="Y154" s="446">
        <f>#N/A</f>
        <v>0.4491730260520286</v>
      </c>
    </row>
    <row r="155" spans="2:25" ht="30.75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20</v>
      </c>
      <c r="G155" s="360">
        <f>#N/A</f>
        <v>13.23</v>
      </c>
      <c r="H155" s="360">
        <f>#N/A</f>
        <v>-6.77</v>
      </c>
      <c r="I155" s="362">
        <f>#N/A</f>
        <v>0.6615</v>
      </c>
      <c r="J155" s="360">
        <f>#N/A</f>
        <v>-30.77</v>
      </c>
      <c r="K155" s="362">
        <f>#N/A</f>
        <v>0.3006818181818182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18.72</v>
      </c>
      <c r="S155" s="360">
        <f>#N/A</f>
        <v>-5.489999999999998</v>
      </c>
      <c r="T155" s="362">
        <f>#N/A</f>
        <v>0.7067307692307693</v>
      </c>
      <c r="U155" s="360">
        <f>#N/A</f>
        <v>4</v>
      </c>
      <c r="V155" s="360">
        <f>#N/A</f>
        <v>-1.5899999999999999</v>
      </c>
      <c r="W155" s="360">
        <f>#N/A</f>
        <v>-5.59</v>
      </c>
      <c r="X155" s="362">
        <f>#N/A</f>
        <v>-0.39749999999999996</v>
      </c>
      <c r="Y155" s="446">
        <f>#N/A</f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13101</v>
      </c>
      <c r="G156" s="351">
        <f>#N/A</f>
        <v>13291.98</v>
      </c>
      <c r="H156" s="351">
        <f>#N/A</f>
        <v>190.97999999999982</v>
      </c>
      <c r="I156" s="189">
        <f>G156/F156</f>
        <v>1.014577513166934</v>
      </c>
      <c r="J156" s="351">
        <f>#N/A</f>
        <v>-11063.02</v>
      </c>
      <c r="K156" s="189">
        <f>G156/E156</f>
        <v>0.5457598029152124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9275.449999999999</v>
      </c>
      <c r="S156" s="351">
        <f>#N/A</f>
        <v>4016.5300000000007</v>
      </c>
      <c r="T156" s="189">
        <f>G156/R156</f>
        <v>1.4330280471567418</v>
      </c>
      <c r="U156" s="351">
        <f>#N/A</f>
        <v>2184</v>
      </c>
      <c r="V156" s="351">
        <f>#N/A</f>
        <v>1902.0800000000006</v>
      </c>
      <c r="W156" s="351">
        <f>#N/A</f>
        <v>-281.91999999999933</v>
      </c>
      <c r="X156" s="189">
        <f>V156/U156</f>
        <v>0.8709157509157512</v>
      </c>
      <c r="Y156" s="189">
        <f>#N/A</f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3968.65</v>
      </c>
      <c r="G160" s="348">
        <f>#N/A</f>
        <v>3317.3</v>
      </c>
      <c r="H160" s="348">
        <f>#N/A</f>
        <v>-651.3499999999999</v>
      </c>
      <c r="I160" s="347">
        <f>#N/A</f>
        <v>0.8358761795572802</v>
      </c>
      <c r="J160" s="348">
        <f>#N/A</f>
        <v>-4852.7</v>
      </c>
      <c r="K160" s="347">
        <f>#N/A</f>
        <v>0.40603427172582623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4834.79</v>
      </c>
      <c r="S160" s="348">
        <f>#N/A</f>
        <v>-1517.4899999999998</v>
      </c>
      <c r="T160" s="347">
        <f>#N/A</f>
        <v>0.6861311453031053</v>
      </c>
      <c r="U160" s="348">
        <f>#N/A</f>
        <v>680</v>
      </c>
      <c r="V160" s="348">
        <f>#N/A</f>
        <v>516.8500000000004</v>
      </c>
      <c r="W160" s="348">
        <f>#N/A</f>
        <v>-163.14999999999964</v>
      </c>
      <c r="X160" s="347">
        <f>#N/A</f>
        <v>0.7600735294117652</v>
      </c>
      <c r="Y160" s="189">
        <f>#N/A</f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3988.65</v>
      </c>
      <c r="G162" s="351">
        <f>#N/A</f>
        <v>3317.3</v>
      </c>
      <c r="H162" s="351">
        <f>#N/A</f>
        <v>-671.3499999999999</v>
      </c>
      <c r="I162" s="189">
        <f>G162/F162</f>
        <v>0.8316849059205496</v>
      </c>
      <c r="J162" s="351">
        <f>#N/A</f>
        <v>-5027.099999999999</v>
      </c>
      <c r="K162" s="189">
        <f>G162/E162</f>
        <v>0.39754805618139116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4889.43</v>
      </c>
      <c r="S162" s="351">
        <f>#N/A</f>
        <v>-1572.1299999999999</v>
      </c>
      <c r="T162" s="189">
        <f>G162/R162</f>
        <v>0.6784635427851509</v>
      </c>
      <c r="U162" s="351">
        <f>#N/A</f>
        <v>680</v>
      </c>
      <c r="V162" s="351">
        <f>#N/A</f>
        <v>516.8500000000004</v>
      </c>
      <c r="W162" s="351">
        <f>#N/A</f>
        <v>-163.14999999999964</v>
      </c>
      <c r="X162" s="189">
        <f>V162/U162</f>
        <v>0.7600735294117652</v>
      </c>
      <c r="Y162" s="189">
        <f>#N/A</f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3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50" sqref="V5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234</v>
      </c>
      <c r="V3" s="482" t="s">
        <v>235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231</v>
      </c>
      <c r="G4" s="485" t="s">
        <v>31</v>
      </c>
      <c r="H4" s="487" t="s">
        <v>232</v>
      </c>
      <c r="I4" s="480" t="s">
        <v>233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240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236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>#N/A</f>
        <v>1.0190526689234762</v>
      </c>
      <c r="J8" s="104">
        <f>#N/A</f>
        <v>-953943.2</v>
      </c>
      <c r="K8" s="156">
        <f>#N/A</f>
        <v>0.4049944397349161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505095.97</v>
      </c>
      <c r="S8" s="103">
        <f>#N/A</f>
        <v>144211.72999999998</v>
      </c>
      <c r="T8" s="143">
        <f>#N/A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>#N/A</f>
        <v>0.9276890683343292</v>
      </c>
      <c r="Y8" s="199">
        <f>#N/A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>#N/A</f>
        <v>1.0094220929870403</v>
      </c>
      <c r="J9" s="108">
        <f>#N/A</f>
        <v>-595903.25</v>
      </c>
      <c r="K9" s="148">
        <f>#N/A</f>
        <v>0.3898935324459894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281631.58</v>
      </c>
      <c r="S9" s="109">
        <f>#N/A</f>
        <v>99185.26999999996</v>
      </c>
      <c r="T9" s="144">
        <f>#N/A</f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>#N/A</f>
        <v>0.773491430677347</v>
      </c>
      <c r="Y9" s="200">
        <f>#N/A</f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>#N/A</f>
        <v>823.8000000000466</v>
      </c>
      <c r="I10" s="209">
        <f>#N/A</f>
        <v>1.002382392092286</v>
      </c>
      <c r="J10" s="72">
        <f>#N/A</f>
        <v>-555709.3899999999</v>
      </c>
      <c r="K10" s="75">
        <f>#N/A</f>
        <v>0.3841327595384388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257579.18</v>
      </c>
      <c r="S10" s="74">
        <f>#N/A</f>
        <v>89031.53000000003</v>
      </c>
      <c r="T10" s="145">
        <f>#N/A</f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>#N/A</f>
        <v>-22663.449999999953</v>
      </c>
      <c r="X10" s="75">
        <f>#N/A</f>
        <v>0.7655663859718741</v>
      </c>
      <c r="Y10" s="198">
        <f>#N/A</f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>#N/A</f>
        <v>98.29000000000087</v>
      </c>
      <c r="I11" s="209">
        <f>#N/A</f>
        <v>1.0046712893214773</v>
      </c>
      <c r="J11" s="72">
        <f>#N/A</f>
        <v>-28760.41</v>
      </c>
      <c r="K11" s="75">
        <f>#N/A</f>
        <v>0.42363907815631263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15819.9</v>
      </c>
      <c r="S11" s="74">
        <f>#N/A</f>
        <v>5319.6900000000005</v>
      </c>
      <c r="T11" s="145">
        <f>#N/A</f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>#N/A</f>
        <v>-1846.1499999999978</v>
      </c>
      <c r="X11" s="75">
        <f>#N/A</f>
        <v>0.7162650232072053</v>
      </c>
      <c r="Y11" s="198">
        <f>#N/A</f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>#N/A</f>
        <v>1379.1400000000003</v>
      </c>
      <c r="I12" s="209">
        <f>#N/A</f>
        <v>1.233894861449594</v>
      </c>
      <c r="J12" s="72">
        <f>#N/A</f>
        <v>-4724.45</v>
      </c>
      <c r="K12" s="75">
        <f>#N/A</f>
        <v>0.6062958333333334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3742.26</v>
      </c>
      <c r="S12" s="74">
        <f>#N/A</f>
        <v>3533.29</v>
      </c>
      <c r="T12" s="145">
        <f>#N/A</f>
        <v>1.9441594116923997</v>
      </c>
      <c r="U12" s="73">
        <f>F12-квітень!F12</f>
        <v>2752</v>
      </c>
      <c r="V12" s="98">
        <f>G12-квітень!G12</f>
        <v>3286.02</v>
      </c>
      <c r="W12" s="74">
        <f>#N/A</f>
        <v>534.02</v>
      </c>
      <c r="X12" s="75">
        <f>#N/A</f>
        <v>1.194047965116279</v>
      </c>
      <c r="Y12" s="198">
        <f>#N/A</f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>#N/A</f>
        <v>1223.3999999999996</v>
      </c>
      <c r="I13" s="209">
        <f>#N/A</f>
        <v>1.2871830985915491</v>
      </c>
      <c r="J13" s="72">
        <f>#N/A</f>
        <v>-6516.6</v>
      </c>
      <c r="K13" s="75">
        <f>#N/A</f>
        <v>0.45694999999999997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3882.59</v>
      </c>
      <c r="S13" s="74">
        <f>#N/A</f>
        <v>1600.8099999999995</v>
      </c>
      <c r="T13" s="145">
        <f>#N/A</f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>#N/A</f>
        <v>-139.7400000000007</v>
      </c>
      <c r="X13" s="75">
        <f>#N/A</f>
        <v>0.7837846201454423</v>
      </c>
      <c r="Y13" s="198">
        <f>#N/A</f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>#N/A</f>
        <v>29.99000000000001</v>
      </c>
      <c r="I14" s="209">
        <f>#N/A</f>
        <v>1.1080214674206679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607.65</v>
      </c>
      <c r="S14" s="74">
        <f>#N/A</f>
        <v>-300.03</v>
      </c>
      <c r="T14" s="145">
        <f>#N/A</f>
        <v>0.5062453715132066</v>
      </c>
      <c r="U14" s="73">
        <f>F14-квітень!F14</f>
        <v>33</v>
      </c>
      <c r="V14" s="98">
        <f>G14-квітень!G14</f>
        <v>0</v>
      </c>
      <c r="W14" s="74">
        <f>#N/A</f>
        <v>-33</v>
      </c>
      <c r="X14" s="75">
        <f>#N/A</f>
        <v>0</v>
      </c>
      <c r="Y14" s="198">
        <f>#N/A</f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>#N/A</f>
        <v>676.72</v>
      </c>
      <c r="I15" s="208">
        <f>#N/A</f>
        <v>2.854027397260274</v>
      </c>
      <c r="J15" s="108">
        <f>#N/A</f>
        <v>141.72000000000003</v>
      </c>
      <c r="K15" s="108">
        <f>#N/A</f>
        <v>115.74666666666667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997.1600000000001</v>
      </c>
      <c r="T15" s="146">
        <f>#N/A</f>
        <v>23.377917414721722</v>
      </c>
      <c r="U15" s="107">
        <f>F15-квітень!F15</f>
        <v>300</v>
      </c>
      <c r="V15" s="110">
        <f>G15-квітень!G15</f>
        <v>704.04</v>
      </c>
      <c r="W15" s="111">
        <f>#N/A</f>
        <v>404.03999999999996</v>
      </c>
      <c r="X15" s="148">
        <f>#N/A</f>
        <v>2.3468</v>
      </c>
      <c r="Y15" s="197">
        <f>#N/A</f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F16-квітень!F16</f>
        <v>0</v>
      </c>
      <c r="V16" s="110">
        <f>G16-квітень!G16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F17-квітень!F17</f>
        <v>0</v>
      </c>
      <c r="V17" s="110">
        <f>G17-квітень!G17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F18-квітень!F18</f>
        <v>20.5</v>
      </c>
      <c r="V18" s="110">
        <f>G18-квітень!G18</f>
        <v>0</v>
      </c>
      <c r="W18" s="111">
        <f>#N/A</f>
        <v>-20.5</v>
      </c>
      <c r="X18" s="148">
        <f>#N/A</f>
        <v>0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>#N/A</f>
        <v>-7827.290000000001</v>
      </c>
      <c r="I19" s="208">
        <f>#N/A</f>
        <v>0.8608803298793167</v>
      </c>
      <c r="J19" s="108">
        <f>#N/A</f>
        <v>-103292.29000000001</v>
      </c>
      <c r="K19" s="108">
        <f>#N/A</f>
        <v>31.922723557945798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44995.09</v>
      </c>
      <c r="S19" s="111">
        <f>#N/A</f>
        <v>3440.6200000000026</v>
      </c>
      <c r="T19" s="146">
        <f>#N/A</f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>#N/A</f>
        <v>87.48999999999796</v>
      </c>
      <c r="X19" s="148">
        <f>#N/A</f>
        <v>1.00776102191076</v>
      </c>
      <c r="Y19" s="197">
        <f>#N/A</f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>#N/A</f>
        <v>-643.8899999999994</v>
      </c>
      <c r="I20" s="211">
        <f>#N/A</f>
        <v>0.9706829668078132</v>
      </c>
      <c r="J20" s="171">
        <f>#N/A</f>
        <v>-45388.89</v>
      </c>
      <c r="K20" s="171">
        <f>#N/A</f>
        <v>31.958850512682137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26128.49</v>
      </c>
      <c r="S20" s="116">
        <f>#N/A</f>
        <v>-4809.380000000001</v>
      </c>
      <c r="T20" s="172">
        <f>#N/A</f>
        <v>0.8159334886937591</v>
      </c>
      <c r="U20" s="136">
        <f>F20-квітень!F20</f>
        <v>4273</v>
      </c>
      <c r="V20" s="124">
        <f>G20-квітень!G20</f>
        <v>4535.34</v>
      </c>
      <c r="W20" s="116">
        <f>#N/A</f>
        <v>262.34000000000015</v>
      </c>
      <c r="X20" s="180">
        <f>#N/A</f>
        <v>1.0613948045869412</v>
      </c>
      <c r="Y20" s="197">
        <f>#N/A</f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>#N/A</f>
        <v>-566.6099999999997</v>
      </c>
      <c r="I21" s="211">
        <f>#N/A</f>
        <v>0.9128292307692308</v>
      </c>
      <c r="J21" s="171">
        <f>#N/A</f>
        <v>-9762.61</v>
      </c>
      <c r="K21" s="171">
        <f>#N/A</f>
        <v>37.801924057084605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4093.69</v>
      </c>
      <c r="S21" s="116">
        <f>#N/A</f>
        <v>1839.7000000000003</v>
      </c>
      <c r="T21" s="172">
        <f>#N/A</f>
        <v>1.449398953022823</v>
      </c>
      <c r="U21" s="136">
        <f>F21-квітень!F21</f>
        <v>1300</v>
      </c>
      <c r="V21" s="124">
        <f>G21-квітень!G21</f>
        <v>1265.5</v>
      </c>
      <c r="W21" s="116">
        <f>#N/A</f>
        <v>-34.5</v>
      </c>
      <c r="X21" s="180">
        <f>#N/A</f>
        <v>0.9734615384615385</v>
      </c>
      <c r="Y21" s="197">
        <f>#N/A</f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>#N/A</f>
        <v>-6616.790000000001</v>
      </c>
      <c r="I22" s="211">
        <f>#N/A</f>
        <v>0.7619859712230216</v>
      </c>
      <c r="J22" s="171">
        <f>#N/A</f>
        <v>-48140.79</v>
      </c>
      <c r="K22" s="171">
        <f>#N/A</f>
        <v>30.556820148866194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14772.92</v>
      </c>
      <c r="S22" s="116">
        <f>#N/A</f>
        <v>6410.289999999999</v>
      </c>
      <c r="T22" s="172">
        <f>#N/A</f>
        <v>1.4339216620681625</v>
      </c>
      <c r="U22" s="136">
        <f>F22-квітень!F22</f>
        <v>5700</v>
      </c>
      <c r="V22" s="124">
        <f>G22-квітень!G22</f>
        <v>5559.66</v>
      </c>
      <c r="W22" s="116">
        <f>#N/A</f>
        <v>-140.34000000000015</v>
      </c>
      <c r="X22" s="180">
        <f>#N/A</f>
        <v>0.975378947368421</v>
      </c>
      <c r="Y22" s="197">
        <f>#N/A</f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>#N/A</f>
        <v>15681.979999999981</v>
      </c>
      <c r="I23" s="208">
        <f>#N/A</f>
        <v>1.0771989571580192</v>
      </c>
      <c r="J23" s="108">
        <f>#N/A</f>
        <v>-254848.01999999996</v>
      </c>
      <c r="K23" s="108">
        <f>#N/A</f>
        <v>46.19681920132954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178305.79</v>
      </c>
      <c r="S23" s="111">
        <f>#N/A</f>
        <v>40513.389999999985</v>
      </c>
      <c r="T23" s="147">
        <f>#N/A</f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>#N/A</f>
        <v>11938.00999999998</v>
      </c>
      <c r="X23" s="148">
        <f>#N/A</f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>#N/A</f>
        <v>13476.299999999988</v>
      </c>
      <c r="I24" s="208">
        <f>#N/A</f>
        <v>1.1572441854725988</v>
      </c>
      <c r="J24" s="108">
        <f>#N/A</f>
        <v>-117662.69</v>
      </c>
      <c r="K24" s="148">
        <f>#N/A</f>
        <v>0.4573805351361821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81732.13</v>
      </c>
      <c r="S24" s="111">
        <f>#N/A</f>
        <v>17447.179999999993</v>
      </c>
      <c r="T24" s="147">
        <f>#N/A</f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>#N/A</f>
        <v>11906.449999999997</v>
      </c>
      <c r="X24" s="148">
        <f>#N/A</f>
        <v>1.748221579840382</v>
      </c>
      <c r="Y24" s="197">
        <f>#N/A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>#N/A</f>
        <v>1520.1299999999992</v>
      </c>
      <c r="I25" s="211">
        <f>#N/A</f>
        <v>1.128135036034897</v>
      </c>
      <c r="J25" s="171">
        <f>#N/A</f>
        <v>-15400.37</v>
      </c>
      <c r="K25" s="180">
        <f>#N/A</f>
        <v>0.4649676903835464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10136.04</v>
      </c>
      <c r="S25" s="116">
        <f>#N/A</f>
        <v>3247.5899999999983</v>
      </c>
      <c r="T25" s="152">
        <f>#N/A</f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>#N/A</f>
        <v>189.51999999999862</v>
      </c>
      <c r="X25" s="180">
        <f>#N/A</f>
        <v>1.3022647527910665</v>
      </c>
      <c r="Y25" s="197">
        <f>#N/A</f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>#N/A</f>
        <v>567.12</v>
      </c>
      <c r="I26" s="212">
        <f>#N/A</f>
        <v>2.9381429206110523</v>
      </c>
      <c r="J26" s="176">
        <f>#N/A</f>
        <v>-662.27</v>
      </c>
      <c r="K26" s="191">
        <f>#N/A</f>
        <v>0.564868593955322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197.27</v>
      </c>
      <c r="S26" s="201">
        <f>#N/A</f>
        <v>662.46</v>
      </c>
      <c r="T26" s="162">
        <f>#N/A</f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>#N/A</f>
        <v>149.44000000000005</v>
      </c>
      <c r="X26" s="191">
        <f>#N/A</f>
        <v>13.453333333333338</v>
      </c>
      <c r="Y26" s="197">
        <f>#N/A</f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>#N/A</f>
        <v>953.010000000002</v>
      </c>
      <c r="I27" s="212">
        <f>#N/A</f>
        <v>1.0823627223143597</v>
      </c>
      <c r="J27" s="176">
        <f>#N/A</f>
        <v>-14738.099999999999</v>
      </c>
      <c r="K27" s="191">
        <f>#N/A</f>
        <v>0.45939036020834867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9938.769999999999</v>
      </c>
      <c r="S27" s="201">
        <f>#N/A</f>
        <v>2585.130000000003</v>
      </c>
      <c r="T27" s="162">
        <f>#N/A</f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>#N/A</f>
        <v>40.080000000001746</v>
      </c>
      <c r="X27" s="191">
        <f>#N/A</f>
        <v>1.06517073170732</v>
      </c>
      <c r="Y27" s="197">
        <f>#N/A</f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>#N/A</f>
        <v>32.89999999999998</v>
      </c>
      <c r="I28" s="220">
        <f>#N/A</f>
        <v>1.238751814223512</v>
      </c>
      <c r="J28" s="221">
        <f>#N/A</f>
        <v>-145.3</v>
      </c>
      <c r="K28" s="222">
        <f>#N/A</f>
        <v>0.5401898734177215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164.34</v>
      </c>
      <c r="S28" s="221">
        <f>#N/A</f>
        <v>6.359999999999985</v>
      </c>
      <c r="T28" s="222">
        <f>#N/A</f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>#N/A</f>
        <v>-2.1899999999999977</v>
      </c>
      <c r="X28" s="222">
        <f>#N/A</f>
        <v>0.5620000000000005</v>
      </c>
      <c r="Y28" s="465">
        <f>#N/A</f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>#N/A</f>
        <v>534.22</v>
      </c>
      <c r="I29" s="220">
        <f>#N/A</f>
        <v>4.450810671145274</v>
      </c>
      <c r="J29" s="221">
        <f>#N/A</f>
        <v>-516.97</v>
      </c>
      <c r="K29" s="222">
        <f>#N/A</f>
        <v>0.571334991708126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32.93</v>
      </c>
      <c r="S29" s="221">
        <f>#N/A</f>
        <v>656.1</v>
      </c>
      <c r="T29" s="222">
        <f>#N/A</f>
        <v>20.924081384755542</v>
      </c>
      <c r="U29" s="206">
        <f>F29-квітень!F29</f>
        <v>7</v>
      </c>
      <c r="V29" s="206">
        <f>G29-квітень!G29</f>
        <v>158.63</v>
      </c>
      <c r="W29" s="221">
        <f>#N/A</f>
        <v>151.63</v>
      </c>
      <c r="X29" s="222">
        <f>#N/A</f>
        <v>22.66142857142857</v>
      </c>
      <c r="Y29" s="465">
        <f>#N/A</f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>#N/A</f>
        <v>633.45</v>
      </c>
      <c r="I30" s="220">
        <f>#N/A</f>
        <v>2.8356081022342</v>
      </c>
      <c r="J30" s="221">
        <f>#N/A</f>
        <v>-1376.46</v>
      </c>
      <c r="K30" s="222">
        <f>#N/A</f>
        <v>0.41551592356687894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90.38</v>
      </c>
      <c r="S30" s="221">
        <f>#N/A</f>
        <v>888.16</v>
      </c>
      <c r="T30" s="222">
        <f>#N/A</f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>#N/A</f>
        <v>360.81999999999994</v>
      </c>
      <c r="X30" s="222">
        <f>#N/A</f>
        <v>25.054666666666662</v>
      </c>
      <c r="Y30" s="465">
        <f>#N/A</f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>#N/A</f>
        <v>319.5600000000013</v>
      </c>
      <c r="I31" s="220">
        <f>#N/A</f>
        <v>1.0284665680842346</v>
      </c>
      <c r="J31" s="221">
        <f>#N/A</f>
        <v>-13361.64</v>
      </c>
      <c r="K31" s="222">
        <f>#N/A</f>
        <v>0.4635387642028346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9848.39</v>
      </c>
      <c r="S31" s="221">
        <f>#N/A</f>
        <v>1696.9700000000012</v>
      </c>
      <c r="T31" s="222">
        <f>#N/A</f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>#N/A</f>
        <v>0.4654333333333337</v>
      </c>
      <c r="Y31" s="465">
        <f>#N/A</f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>#N/A</f>
        <v>350.68000000000006</v>
      </c>
      <c r="I32" s="211">
        <f>#N/A</f>
        <v>3.015054875596162</v>
      </c>
      <c r="J32" s="171">
        <f>#N/A</f>
        <v>242.71000000000004</v>
      </c>
      <c r="K32" s="180">
        <f>#N/A</f>
        <v>1.8606737588652484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-45.48</v>
      </c>
      <c r="S32" s="121">
        <f>#N/A</f>
        <v>570.19</v>
      </c>
      <c r="T32" s="150">
        <f>#N/A</f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>#N/A</f>
        <v>61.48000000000002</v>
      </c>
      <c r="X32" s="180">
        <f>#N/A</f>
        <v>31.74000000000001</v>
      </c>
      <c r="Y32" s="198">
        <f>#N/A</f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>#N/A</f>
        <v>150.72</v>
      </c>
      <c r="I33" s="209">
        <f>#N/A</f>
        <v>6.411849192100538</v>
      </c>
      <c r="J33" s="72">
        <f>#N/A</f>
        <v>78.57</v>
      </c>
      <c r="K33" s="75">
        <f>#N/A</f>
        <v>1.7856999999999998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-193.4</v>
      </c>
      <c r="S33" s="72">
        <f>#N/A</f>
        <v>371.97</v>
      </c>
      <c r="T33" s="75">
        <f>#N/A</f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>#N/A</f>
        <v>57.22999999999999</v>
      </c>
      <c r="X33" s="75" t="e">
        <f>#N/A</f>
        <v>#DIV/0!</v>
      </c>
      <c r="Y33" s="465">
        <f>#N/A</f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>#N/A</f>
        <v>199.95999999999998</v>
      </c>
      <c r="I34" s="209">
        <f>#N/A</f>
        <v>2.3679025858530576</v>
      </c>
      <c r="J34" s="72">
        <f>#N/A</f>
        <v>164.14</v>
      </c>
      <c r="K34" s="75">
        <f>#N/A</f>
        <v>1.9018681318681319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198.22</v>
      </c>
      <c r="T34" s="75">
        <f>#N/A</f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>#N/A</f>
        <v>3.125</v>
      </c>
      <c r="Y34" s="465">
        <f>#N/A</f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>#N/A</f>
        <v>11605.48999999999</v>
      </c>
      <c r="I35" s="211">
        <f>#N/A</f>
        <v>1.1575431260340663</v>
      </c>
      <c r="J35" s="171">
        <f>#N/A</f>
        <v>-102505.03</v>
      </c>
      <c r="K35" s="180">
        <f>#N/A</f>
        <v>0.4541100566632584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71641.57</v>
      </c>
      <c r="S35" s="122">
        <f>#N/A</f>
        <v>13629.399999999994</v>
      </c>
      <c r="T35" s="149">
        <f>#N/A</f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>#N/A</f>
        <v>11655.449999999997</v>
      </c>
      <c r="X35" s="180">
        <f>#N/A</f>
        <v>1.7625915990578378</v>
      </c>
      <c r="Y35" s="198">
        <f>#N/A</f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24279.230000000003</v>
      </c>
      <c r="G36" s="139">
        <f>G38+G40</f>
        <v>34404.409999999996</v>
      </c>
      <c r="H36" s="158">
        <f>#N/A</f>
        <v>10125.179999999993</v>
      </c>
      <c r="I36" s="212">
        <f>#N/A</f>
        <v>1.4170305236203946</v>
      </c>
      <c r="J36" s="176">
        <f>#N/A</f>
        <v>-26285.590000000004</v>
      </c>
      <c r="K36" s="191">
        <f>#N/A</f>
        <v>0.5668876256384906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24151.24</v>
      </c>
      <c r="S36" s="140">
        <f>#N/A</f>
        <v>10253.169999999995</v>
      </c>
      <c r="T36" s="162">
        <f>#N/A</f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>#N/A</f>
        <v>11424.499999999996</v>
      </c>
      <c r="X36" s="191">
        <f>#N/A</f>
        <v>329.22351524879605</v>
      </c>
      <c r="Y36" s="197">
        <f>#N/A</f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49386.25</v>
      </c>
      <c r="G37" s="139">
        <f>#N/A</f>
        <v>50866.56</v>
      </c>
      <c r="H37" s="158">
        <f>#N/A</f>
        <v>1480.3099999999977</v>
      </c>
      <c r="I37" s="212">
        <f>#N/A</f>
        <v>1.0299741324761447</v>
      </c>
      <c r="J37" s="176">
        <f>#N/A</f>
        <v>-76219.44</v>
      </c>
      <c r="K37" s="191">
        <f>#N/A</f>
        <v>0.4002530569850337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47490.229999999996</v>
      </c>
      <c r="S37" s="140">
        <f>#N/A</f>
        <v>3376.3300000000017</v>
      </c>
      <c r="T37" s="162">
        <f>#N/A</f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>#N/A</f>
        <v>230.9499999999971</v>
      </c>
      <c r="X37" s="191">
        <f>V37/U37</f>
        <v>1.0224223300970872</v>
      </c>
      <c r="Y37" s="197">
        <f>#N/A</f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>#N/A</f>
        <v>10604.629999999997</v>
      </c>
      <c r="I38" s="220">
        <f>#N/A</f>
        <v>1.4574036852366246</v>
      </c>
      <c r="J38" s="221">
        <f>#N/A</f>
        <v>-23500.97</v>
      </c>
      <c r="K38" s="222">
        <f>#N/A</f>
        <v>0.5897893175074184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23545.81</v>
      </c>
      <c r="S38" s="221">
        <f>#N/A</f>
        <v>10243.219999999998</v>
      </c>
      <c r="T38" s="222">
        <f>#N/A</f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>#N/A</f>
        <v>11436.419999999998</v>
      </c>
      <c r="X38" s="222">
        <f>#N/A</f>
        <v>343.32808510638296</v>
      </c>
      <c r="Y38" s="465">
        <f>#N/A</f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>#N/A</f>
        <v>1281.9500000000044</v>
      </c>
      <c r="I39" s="220">
        <f>#N/A</f>
        <v>1.0308209585884316</v>
      </c>
      <c r="J39" s="221">
        <f>#N/A</f>
        <v>-63110.6</v>
      </c>
      <c r="K39" s="222">
        <f>#N/A</f>
        <v>0.40453833525182575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39491.46</v>
      </c>
      <c r="S39" s="221">
        <f>#N/A</f>
        <v>3383.9400000000023</v>
      </c>
      <c r="T39" s="222">
        <f>#N/A</f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>#N/A</f>
        <v>368.1200000000026</v>
      </c>
      <c r="X39" s="222">
        <f>#N/A</f>
        <v>104.2804651162791</v>
      </c>
      <c r="Y39" s="465">
        <f>#N/A</f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>#N/A</f>
        <v>-479.44999999999993</v>
      </c>
      <c r="I40" s="220">
        <f>#N/A</f>
        <v>0.562078130851365</v>
      </c>
      <c r="J40" s="221">
        <f>#N/A</f>
        <v>-2784.62</v>
      </c>
      <c r="K40" s="222">
        <f>#N/A</f>
        <v>0.18099411764705883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605.43</v>
      </c>
      <c r="S40" s="221">
        <f>#N/A</f>
        <v>9.950000000000045</v>
      </c>
      <c r="T40" s="222">
        <f>#N/A</f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>#N/A</f>
        <v>-11.919999999999902</v>
      </c>
      <c r="X40" s="222">
        <f>#N/A</f>
        <v>95.80281690140848</v>
      </c>
      <c r="Y40" s="465">
        <f>#N/A</f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>#N/A</f>
        <v>198.35999999999967</v>
      </c>
      <c r="I41" s="220">
        <f>#N/A</f>
        <v>1.0254542654758239</v>
      </c>
      <c r="J41" s="221">
        <f>#N/A</f>
        <v>-13108.84</v>
      </c>
      <c r="K41" s="222">
        <f>#N/A</f>
        <v>0.37872796208530807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7998.77</v>
      </c>
      <c r="S41" s="221">
        <f>#N/A</f>
        <v>-7.610000000000582</v>
      </c>
      <c r="T41" s="222">
        <f>#N/A</f>
        <v>0.9990486037228223</v>
      </c>
      <c r="U41" s="206">
        <f>F41-квітень!F41</f>
        <v>1700</v>
      </c>
      <c r="V41" s="206">
        <f>G41-квітень!G41</f>
        <v>1562.83</v>
      </c>
      <c r="W41" s="221">
        <f>#N/A</f>
        <v>-137.17000000000007</v>
      </c>
      <c r="X41" s="222">
        <f>#N/A</f>
        <v>91.93117647058823</v>
      </c>
      <c r="Y41" s="465">
        <f>#N/A</f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>#N/A</f>
        <v>4.219999999999999</v>
      </c>
      <c r="I43" s="208">
        <f>G43/F43</f>
        <v>1.0545008394679065</v>
      </c>
      <c r="J43" s="108">
        <f>#N/A</f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75.23</v>
      </c>
      <c r="S43" s="108">
        <f>#N/A</f>
        <v>6.420000000000002</v>
      </c>
      <c r="T43" s="148">
        <f>#N/A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>#N/A</f>
        <v>-13.309999999999995</v>
      </c>
      <c r="X43" s="148">
        <f>V43/U43</f>
        <v>0.5070370370370374</v>
      </c>
      <c r="Y43" s="466">
        <f>#N/A</f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>#N/A</f>
        <v>15.840000000000003</v>
      </c>
      <c r="I44" s="209">
        <f>G44/F44</f>
        <v>1.3306889352818372</v>
      </c>
      <c r="J44" s="72">
        <f>#N/A</f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44.26</v>
      </c>
      <c r="S44" s="72">
        <f>#N/A</f>
        <v>19.480000000000004</v>
      </c>
      <c r="T44" s="75">
        <f>#N/A</f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>#N/A</f>
        <v>-9.309999999999995</v>
      </c>
      <c r="X44" s="75">
        <f>V44/U44</f>
        <v>0.45235294117647085</v>
      </c>
      <c r="Y44" s="465">
        <f>#N/A</f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F45-квітень!F45</f>
        <v>10</v>
      </c>
      <c r="V45" s="98">
        <f>G45-квітень!G45</f>
        <v>6</v>
      </c>
      <c r="W45" s="74">
        <f>#N/A</f>
        <v>-4</v>
      </c>
      <c r="X45" s="75">
        <f>V45/U45</f>
        <v>0.6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-26.77</v>
      </c>
      <c r="S46" s="108">
        <f>#N/A</f>
        <v>5.759999999999998</v>
      </c>
      <c r="T46" s="148">
        <f>#N/A</f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>#N/A</f>
        <v>-19.830000000000002</v>
      </c>
      <c r="X46" s="148"/>
      <c r="Y46" s="197">
        <f>#N/A</f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>#N/A</f>
        <v>2222.4800000000105</v>
      </c>
      <c r="I47" s="208">
        <f>G47/F47</f>
        <v>1.0189378098032018</v>
      </c>
      <c r="J47" s="108">
        <f>#N/A</f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96524.99</v>
      </c>
      <c r="S47" s="123">
        <f>#N/A</f>
        <v>23054.25</v>
      </c>
      <c r="T47" s="160">
        <f>#N/A</f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>#N/A</f>
        <v>64.70000000001164</v>
      </c>
      <c r="X47" s="148">
        <f>V47/U47</f>
        <v>1.0022943262411352</v>
      </c>
      <c r="Y47" s="197">
        <f>#N/A</f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F48-квітень!F48</f>
        <v>0</v>
      </c>
      <c r="V48" s="98">
        <f>G48-квітень!G48</f>
        <v>0</v>
      </c>
      <c r="W48" s="74">
        <f>#N/A</f>
        <v>0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>#N/A</f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19261.69</v>
      </c>
      <c r="S49" s="85">
        <f>#N/A</f>
        <v>3861.510000000002</v>
      </c>
      <c r="T49" s="153">
        <f>#N/A</f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>#N/A</f>
        <v>-1299.9599999999991</v>
      </c>
      <c r="X49" s="75">
        <f>V49/U49</f>
        <v>0.800006153846154</v>
      </c>
      <c r="Y49" s="197">
        <f>#N/A</f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>#N/A</f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77240.19</v>
      </c>
      <c r="S50" s="85">
        <f>#N/A</f>
        <v>19183.440000000002</v>
      </c>
      <c r="T50" s="153">
        <f>#N/A</f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>#N/A</f>
        <v>1364.6600000000035</v>
      </c>
      <c r="X50" s="75">
        <f>V50/U50</f>
        <v>1.0628875576036867</v>
      </c>
      <c r="Y50" s="197">
        <f>#N/A</f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F51-квітень!F51</f>
        <v>0</v>
      </c>
      <c r="V51" s="98">
        <f>G51-квітень!G51</f>
        <v>0</v>
      </c>
      <c r="W51" s="74">
        <f>#N/A</f>
        <v>0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F52-квітень!F52</f>
        <v>0</v>
      </c>
      <c r="V52" s="99">
        <f>G52-квітень!G52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>#N/A</f>
        <v>675.5799999999945</v>
      </c>
      <c r="I53" s="143">
        <f>#N/A</f>
        <v>1.0288810608845833</v>
      </c>
      <c r="J53" s="104">
        <f>G53-E53</f>
        <v>-26181.520000000004</v>
      </c>
      <c r="K53" s="156">
        <f>#N/A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>#N/A</f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>#N/A</f>
        <v>-1069.659999999999</v>
      </c>
      <c r="X53" s="143">
        <f>V53/U53</f>
        <v>0.8811653936953202</v>
      </c>
      <c r="Y53" s="197">
        <f>#N/A</f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>#N/A</f>
        <v>24.65000000000009</v>
      </c>
      <c r="X54" s="155">
        <f>V54/U54</f>
        <v>1.0093233833480213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>#N/A</f>
        <v>66.28999999999996</v>
      </c>
      <c r="I55" s="213">
        <f>#N/A</f>
        <v>1.0200873918208044</v>
      </c>
      <c r="J55" s="115">
        <f>#N/A</f>
        <v>-3633.63</v>
      </c>
      <c r="K55" s="155">
        <f>#N/A</f>
        <v>0.48091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10479.16</v>
      </c>
      <c r="S55" s="115">
        <f>#N/A</f>
        <v>-7112.79</v>
      </c>
      <c r="T55" s="155">
        <f>#N/A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>#N/A</f>
        <v>-1170.8000000000002</v>
      </c>
      <c r="X55" s="155">
        <f>#N/A</f>
        <v>0.49095652173913035</v>
      </c>
      <c r="Y55" s="197">
        <f>#N/A</f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>#N/A</f>
        <v>-4.18</v>
      </c>
      <c r="I56" s="213">
        <f>#N/A</f>
        <v>0.9253571428571429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92.8</v>
      </c>
      <c r="S56" s="115">
        <f>#N/A</f>
        <v>-40.98</v>
      </c>
      <c r="T56" s="155">
        <f>#N/A</f>
        <v>0.5584051724137932</v>
      </c>
      <c r="U56" s="107">
        <f>F56-квітень!F56</f>
        <v>14</v>
      </c>
      <c r="V56" s="110">
        <f>G56-квітень!G56</f>
        <v>0</v>
      </c>
      <c r="W56" s="111">
        <f>#N/A</f>
        <v>-14</v>
      </c>
      <c r="X56" s="155">
        <f>#N/A</f>
        <v>0</v>
      </c>
      <c r="Y56" s="197">
        <f>#N/A</f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>#N/A</f>
        <v>-3.98</v>
      </c>
      <c r="I57" s="213">
        <f>#N/A</f>
        <v>0.33666666666666667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>#N/A</f>
        <v>276.34999999999997</v>
      </c>
      <c r="I58" s="213">
        <f>#N/A</f>
        <v>2.0295048988563127</v>
      </c>
      <c r="J58" s="115">
        <f>#N/A</f>
        <v>-199.22000000000003</v>
      </c>
      <c r="K58" s="155">
        <f>#N/A</f>
        <v>0.7322311827956989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442.26</v>
      </c>
      <c r="S58" s="115">
        <f>#N/A</f>
        <v>102.51999999999998</v>
      </c>
      <c r="T58" s="155">
        <f>#N/A</f>
        <v>1.231809342920454</v>
      </c>
      <c r="U58" s="107">
        <f>F58-квітень!F58</f>
        <v>60</v>
      </c>
      <c r="V58" s="110">
        <f>G58-квітень!G58</f>
        <v>299</v>
      </c>
      <c r="W58" s="111">
        <f>#N/A</f>
        <v>239</v>
      </c>
      <c r="X58" s="155">
        <f>#N/A</f>
        <v>4.983333333333333</v>
      </c>
      <c r="Y58" s="197">
        <f>#N/A</f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>#N/A</f>
        <v>8.18</v>
      </c>
      <c r="I59" s="213">
        <f>#N/A</f>
        <v>1.2045</v>
      </c>
      <c r="J59" s="115">
        <f>#N/A</f>
        <v>-67.32</v>
      </c>
      <c r="K59" s="155">
        <f>#N/A</f>
        <v>0.41714285714285715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47.17</v>
      </c>
      <c r="T59" s="155">
        <f>#N/A</f>
        <v>47.7029702970297</v>
      </c>
      <c r="U59" s="107">
        <f>F59-квітень!F59</f>
        <v>10</v>
      </c>
      <c r="V59" s="110">
        <f>G59-квітень!G59</f>
        <v>8.96</v>
      </c>
      <c r="W59" s="111">
        <f>#N/A</f>
        <v>-1.0399999999999991</v>
      </c>
      <c r="X59" s="155">
        <f>#N/A</f>
        <v>0.8960000000000001</v>
      </c>
      <c r="Y59" s="197">
        <f>#N/A</f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>#N/A</f>
        <v>-24.24000000000001</v>
      </c>
      <c r="I60" s="213">
        <f>#N/A</f>
        <v>0.9513253012048193</v>
      </c>
      <c r="J60" s="115">
        <f>#N/A</f>
        <v>-810.24</v>
      </c>
      <c r="K60" s="155">
        <f>#N/A</f>
        <v>0.3689719626168224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505.13</v>
      </c>
      <c r="S60" s="115">
        <f>#N/A</f>
        <v>-31.370000000000005</v>
      </c>
      <c r="T60" s="155">
        <f>#N/A</f>
        <v>0.9378971749846574</v>
      </c>
      <c r="U60" s="107">
        <f>F60-квітень!F60</f>
        <v>114</v>
      </c>
      <c r="V60" s="110">
        <f>G60-квітень!G60</f>
        <v>97.37</v>
      </c>
      <c r="W60" s="111">
        <f>#N/A</f>
        <v>-16.629999999999995</v>
      </c>
      <c r="X60" s="155">
        <f>#N/A</f>
        <v>0.854122807017544</v>
      </c>
      <c r="Y60" s="197">
        <f>#N/A</f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F61-квітень!F61</f>
        <v>0</v>
      </c>
      <c r="V61" s="110">
        <f>G61-квітень!G61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>#N/A</f>
        <v>464.8799999999992</v>
      </c>
      <c r="I62" s="213">
        <f>#N/A</f>
        <v>1.046073339940535</v>
      </c>
      <c r="J62" s="115">
        <f>#N/A</f>
        <v>-11705.12</v>
      </c>
      <c r="K62" s="155">
        <f>#N/A</f>
        <v>0.47416352201257855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6250.27</v>
      </c>
      <c r="S62" s="115">
        <f>#N/A</f>
        <v>4304.609999999999</v>
      </c>
      <c r="T62" s="155">
        <f>#N/A</f>
        <v>1.6887078478209738</v>
      </c>
      <c r="U62" s="107">
        <f>F62-квітень!F62</f>
        <v>2600</v>
      </c>
      <c r="V62" s="110">
        <f>G62-квітень!G62</f>
        <v>2262.42</v>
      </c>
      <c r="W62" s="111">
        <f>#N/A</f>
        <v>-337.5799999999999</v>
      </c>
      <c r="X62" s="155">
        <f>#N/A</f>
        <v>0.8701615384615385</v>
      </c>
      <c r="Y62" s="197">
        <f>#N/A</f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>#N/A</f>
        <v>33.44</v>
      </c>
      <c r="I63" s="213">
        <f>#N/A</f>
        <v>1.1068370607028755</v>
      </c>
      <c r="J63" s="115">
        <f>#N/A</f>
        <v>-420.56</v>
      </c>
      <c r="K63" s="155">
        <f>#N/A</f>
        <v>0.4516818774445893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216.35</v>
      </c>
      <c r="S63" s="115">
        <f>#N/A</f>
        <v>130.09</v>
      </c>
      <c r="T63" s="155">
        <f>#N/A</f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>#N/A</f>
        <v>9.589999999999975</v>
      </c>
      <c r="X63" s="155">
        <f>#N/A</f>
        <v>1.1498437499999996</v>
      </c>
      <c r="Y63" s="197">
        <f>#N/A</f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>#N/A</f>
        <v>-1.1799999999999997</v>
      </c>
      <c r="I64" s="213">
        <f>#N/A</f>
        <v>0.92625</v>
      </c>
      <c r="J64" s="115">
        <f>#N/A</f>
        <v>-29.18</v>
      </c>
      <c r="K64" s="155">
        <f>#N/A</f>
        <v>0.33681818181818185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12.32</v>
      </c>
      <c r="S64" s="115">
        <f>#N/A</f>
        <v>2.5</v>
      </c>
      <c r="T64" s="155">
        <f>#N/A</f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>#N/A</f>
        <v>-2.24</v>
      </c>
      <c r="X64" s="155">
        <f>#N/A</f>
        <v>0.43999999999999995</v>
      </c>
      <c r="Y64" s="197">
        <f>#N/A</f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>#N/A</f>
        <v>339.3899999999999</v>
      </c>
      <c r="I65" s="213">
        <f>#N/A</f>
        <v>1.135756</v>
      </c>
      <c r="J65" s="115">
        <f>#N/A</f>
        <v>-3160.61</v>
      </c>
      <c r="K65" s="155">
        <f>#N/A</f>
        <v>0.47323166666666666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2721.32</v>
      </c>
      <c r="S65" s="115">
        <f>#N/A</f>
        <v>118.06999999999971</v>
      </c>
      <c r="T65" s="155">
        <f>#N/A</f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>#N/A</f>
        <v>123.69999999999982</v>
      </c>
      <c r="X65" s="155">
        <f>#N/A</f>
        <v>1.2838067269306652</v>
      </c>
      <c r="Y65" s="197">
        <f>#N/A</f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>#N/A</f>
        <v>-47.20999999999998</v>
      </c>
      <c r="I66" s="213">
        <f>#N/A</f>
        <v>0.8628174580112745</v>
      </c>
      <c r="J66" s="115">
        <f>#N/A</f>
        <v>-569.0699999999999</v>
      </c>
      <c r="K66" s="155">
        <f>#N/A</f>
        <v>0.3428752886836028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333.52</v>
      </c>
      <c r="S66" s="115">
        <f>#N/A</f>
        <v>-36.589999999999975</v>
      </c>
      <c r="T66" s="155">
        <f>#N/A</f>
        <v>0.8902914367953947</v>
      </c>
      <c r="U66" s="107">
        <f>F66-квітень!F66</f>
        <v>74.5</v>
      </c>
      <c r="V66" s="110">
        <f>G66-квітень!G66</f>
        <v>64.68</v>
      </c>
      <c r="W66" s="111">
        <f>#N/A</f>
        <v>-9.819999999999993</v>
      </c>
      <c r="X66" s="155">
        <f>#N/A</f>
        <v>0.8681879194630874</v>
      </c>
      <c r="Y66" s="197">
        <f>#N/A</f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>#N/A</f>
        <v>-50.43000000000001</v>
      </c>
      <c r="I67" s="209">
        <f>#N/A</f>
        <v>0.8239298931638852</v>
      </c>
      <c r="J67" s="72">
        <f>#N/A</f>
        <v>-492.21000000000004</v>
      </c>
      <c r="K67" s="75">
        <f>#N/A</f>
        <v>0.32407305685251303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290.38</v>
      </c>
      <c r="S67" s="203">
        <f>#N/A</f>
        <v>-54.389999999999986</v>
      </c>
      <c r="T67" s="204">
        <f>#N/A</f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>#N/A</f>
        <v>-11.52000000000001</v>
      </c>
      <c r="X67" s="75">
        <f>#N/A</f>
        <v>0.8171428571428571</v>
      </c>
      <c r="Y67" s="197">
        <f>#N/A</f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>#N/A</f>
        <v>-0.21</v>
      </c>
      <c r="I68" s="209">
        <f>#N/A</f>
        <v>0.3</v>
      </c>
      <c r="J68" s="72">
        <f>#N/A</f>
        <v>-0.91</v>
      </c>
      <c r="K68" s="75">
        <f>#N/A</f>
        <v>0.09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-0.06</v>
      </c>
      <c r="T68" s="204">
        <f>#N/A</f>
        <v>0.6</v>
      </c>
      <c r="U68" s="73">
        <f>F68-квітень!F68</f>
        <v>0.09999999999999998</v>
      </c>
      <c r="V68" s="98">
        <f>G68-квітень!G68</f>
        <v>0.03</v>
      </c>
      <c r="W68" s="74">
        <f>#N/A</f>
        <v>-0.06999999999999998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F69-квітень!F69</f>
        <v>0</v>
      </c>
      <c r="V69" s="98">
        <f>G69-квітень!G69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>#N/A</f>
        <v>3.4299999999999997</v>
      </c>
      <c r="I70" s="209">
        <f>#N/A</f>
        <v>1.0597352838732148</v>
      </c>
      <c r="J70" s="72">
        <f>#N/A</f>
        <v>-75.95000000000002</v>
      </c>
      <c r="K70" s="75">
        <f>#N/A</f>
        <v>0.4448099415204678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43</v>
      </c>
      <c r="S70" s="203">
        <f>#N/A</f>
        <v>17.85</v>
      </c>
      <c r="T70" s="204">
        <f>#N/A</f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>#N/A</f>
        <v>1.7600000000000051</v>
      </c>
      <c r="X70" s="75">
        <f>#N/A</f>
        <v>1.1543859649122812</v>
      </c>
      <c r="Y70" s="197">
        <f>#N/A</f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F71-квітень!F71</f>
        <v>0</v>
      </c>
      <c r="V71" s="110">
        <f>G71-квітень!G71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>#N/A</f>
        <v>-488.2000000000003</v>
      </c>
      <c r="I72" s="213">
        <f>#N/A</f>
        <v>0.851550028127043</v>
      </c>
      <c r="J72" s="115">
        <f>#N/A</f>
        <v>-5369.55</v>
      </c>
      <c r="K72" s="155">
        <f>#N/A</f>
        <v>0.3427723378212974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4037.14</v>
      </c>
      <c r="S72" s="115">
        <f>#N/A</f>
        <v>-1236.69</v>
      </c>
      <c r="T72" s="155">
        <f>#N/A</f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>#N/A</f>
        <v>86.41999999999985</v>
      </c>
      <c r="X72" s="155">
        <f>#N/A</f>
        <v>1.1270882352941174</v>
      </c>
      <c r="Y72" s="197">
        <f>#N/A</f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F73-квітень!F73</f>
        <v>0</v>
      </c>
      <c r="V73" s="110">
        <f>G73-квітень!G73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F74-квітень!F74</f>
        <v>0</v>
      </c>
      <c r="V74" s="110">
        <f>G74-квітень!G74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F75-квітень!F75</f>
        <v>0</v>
      </c>
      <c r="V75" s="110">
        <f>G75-квітень!G75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F76-квітень!F76</f>
        <v>0</v>
      </c>
      <c r="V76" s="110">
        <f>G76-квітень!G76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>#N/A</f>
        <v>-9.75</v>
      </c>
      <c r="I78" s="213">
        <f>G78/F78</f>
        <v>0.36564736499674694</v>
      </c>
      <c r="J78" s="115">
        <f>#N/A</f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>#N/A</f>
        <v>-16.73</v>
      </c>
      <c r="T78" s="155">
        <f>#N/A</f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>#N/A</f>
        <v>-2.0199999999999987</v>
      </c>
      <c r="X78" s="155">
        <f>#N/A</f>
        <v>0.3034482758620691</v>
      </c>
      <c r="Y78" s="197">
        <f>#N/A</f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>#N/A</f>
        <v>0.67</v>
      </c>
      <c r="I79" s="213" t="e">
        <f>G79/F79</f>
        <v>#DIV/0!</v>
      </c>
      <c r="J79" s="115">
        <f>#N/A</f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5.92</v>
      </c>
      <c r="T79" s="155">
        <f>#N/A</f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>#N/A</f>
        <v>0.17000000000000004</v>
      </c>
      <c r="X79" s="155"/>
      <c r="Y79" s="197">
        <f>#N/A</f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>#N/A</f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>#N/A</f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>#N/A</f>
        <v>0.01</v>
      </c>
      <c r="T87" s="151" t="e">
        <f>#N/A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>#N/A</f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>#N/A</f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0.13</v>
      </c>
      <c r="S89" s="117">
        <f>#N/A</f>
        <v>1596.87</v>
      </c>
      <c r="T89" s="147">
        <f>#N/A</f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>#N/A</f>
        <v>-167.4609999999999</v>
      </c>
      <c r="X89" s="147">
        <f>V89/U89</f>
        <v>0.13501996373985722</v>
      </c>
      <c r="Y89" s="197">
        <f>#N/A</f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>#N/A</f>
        <v>-2388.8</v>
      </c>
      <c r="I90" s="213">
        <f>G90/F90</f>
        <v>0.40503113325031137</v>
      </c>
      <c r="J90" s="117">
        <f>#N/A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304.9</v>
      </c>
      <c r="S90" s="117">
        <f>#N/A</f>
        <v>1321.3000000000002</v>
      </c>
      <c r="T90" s="147">
        <f>#N/A</f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>#N/A</f>
        <v>-835.1599999999999</v>
      </c>
      <c r="X90" s="147">
        <f>V90/U90</f>
        <v>0.16484000000000015</v>
      </c>
      <c r="Y90" s="197">
        <f>#N/A</f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>#N/A</f>
        <v>-8187.47</v>
      </c>
      <c r="I91" s="213">
        <f>G91/F91</f>
        <v>0.181253</v>
      </c>
      <c r="J91" s="117">
        <f>#N/A</f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4585.42</v>
      </c>
      <c r="S91" s="117">
        <f>#N/A</f>
        <v>-2772.8900000000003</v>
      </c>
      <c r="T91" s="147">
        <f>#N/A</f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>#N/A</f>
        <v>-1935.84</v>
      </c>
      <c r="X91" s="147">
        <f>V91/U91</f>
        <v>0.03208000000000004</v>
      </c>
      <c r="Y91" s="197">
        <f>#N/A</f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>#N/A</f>
        <v>-5</v>
      </c>
      <c r="I92" s="213">
        <f>G92/F92</f>
        <v>0.5</v>
      </c>
      <c r="J92" s="117">
        <f>#N/A</f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6</v>
      </c>
      <c r="S92" s="117">
        <f>#N/A</f>
        <v>-1</v>
      </c>
      <c r="T92" s="147">
        <f>#N/A</f>
        <v>0.8333333333333334</v>
      </c>
      <c r="U92" s="112">
        <f>F92-квітень!F91</f>
        <v>2</v>
      </c>
      <c r="V92" s="118">
        <f>G92-квітень!G91</f>
        <v>1</v>
      </c>
      <c r="W92" s="117">
        <f>#N/A</f>
        <v>-1</v>
      </c>
      <c r="X92" s="147">
        <f>V92/U92</f>
        <v>0.5</v>
      </c>
      <c r="Y92" s="197">
        <f>#N/A</f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>#N/A</f>
        <v>-9984.3</v>
      </c>
      <c r="I93" s="216">
        <f>G93/F93</f>
        <v>0.33548884760962205</v>
      </c>
      <c r="J93" s="131">
        <f>#N/A</f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4896.44</v>
      </c>
      <c r="S93" s="117">
        <f>#N/A</f>
        <v>144.28999999999996</v>
      </c>
      <c r="T93" s="147">
        <f>#N/A</f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>#N/A</f>
        <v>-2939.4609999999993</v>
      </c>
      <c r="X93" s="151">
        <f>V93/U93</f>
        <v>0.08015393661473992</v>
      </c>
      <c r="Y93" s="197">
        <f>#N/A</f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>#N/A</f>
        <v>-13.57</v>
      </c>
      <c r="I94" s="213"/>
      <c r="J94" s="117">
        <f>#N/A</f>
        <v>-41.57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34.1</v>
      </c>
      <c r="S94" s="117">
        <f>#N/A</f>
        <v>-32.67</v>
      </c>
      <c r="T94" s="147">
        <f>#N/A</f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>#N/A</f>
        <v>-3.87</v>
      </c>
      <c r="X94" s="147"/>
      <c r="Y94" s="197">
        <f>#N/A</f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F95-квітень!F94</f>
        <v>0</v>
      </c>
      <c r="V95" s="118">
        <f>G95-квітень!G94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>#N/A</f>
        <v>-613.2299999999996</v>
      </c>
      <c r="I96" s="213">
        <f>G96/F96</f>
        <v>0.8960970526690332</v>
      </c>
      <c r="J96" s="117">
        <f>#N/A</f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5103.22</v>
      </c>
      <c r="S96" s="117">
        <f>#N/A</f>
        <v>185.5</v>
      </c>
      <c r="T96" s="147">
        <f>#N/A</f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>#N/A</f>
        <v>-383.47999999999956</v>
      </c>
      <c r="X96" s="147">
        <f>V96/U96</f>
        <v>0.8750268861007008</v>
      </c>
      <c r="Y96" s="197">
        <f>#N/A</f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</v>
      </c>
      <c r="S97" s="117">
        <f>#N/A</f>
        <v>0</v>
      </c>
      <c r="T97" s="147" t="e">
        <f>#N/A</f>
        <v>#DIV/0!</v>
      </c>
      <c r="U97" s="112">
        <f>F97-січень!F96</f>
        <v>0</v>
      </c>
      <c r="V97" s="118">
        <f>G97-березень!G96</f>
        <v>0</v>
      </c>
      <c r="W97" s="117">
        <f>#N/A</f>
        <v>0</v>
      </c>
      <c r="X97" s="224"/>
      <c r="Y97" s="197" t="e">
        <f>#N/A</f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>#N/A</f>
        <v>-626.7999999999993</v>
      </c>
      <c r="I98" s="216">
        <f>G98/F98</f>
        <v>0.8940670446767339</v>
      </c>
      <c r="J98" s="131">
        <f>#N/A</f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5137.37</v>
      </c>
      <c r="S98" s="117">
        <f>#N/A</f>
        <v>152.78000000000065</v>
      </c>
      <c r="T98" s="147">
        <f>#N/A</f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>#N/A</f>
        <v>-387.34999999999945</v>
      </c>
      <c r="X98" s="151">
        <f>V98/U98</f>
        <v>0.8739300244100897</v>
      </c>
      <c r="Y98" s="197">
        <f>#N/A</f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>#N/A</f>
        <v>2.9400000000000013</v>
      </c>
      <c r="I99" s="213">
        <f>G99/F99</f>
        <v>1.1866666666666668</v>
      </c>
      <c r="J99" s="117">
        <f>#N/A</f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10.950000000000001</v>
      </c>
      <c r="T99" s="147">
        <f>#N/A</f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>#N/A</f>
        <v>0.9500000000000011</v>
      </c>
      <c r="X99" s="147">
        <f>V99/U99</f>
        <v>1.539772727272728</v>
      </c>
      <c r="Y99" s="197">
        <f>#N/A</f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>#N/A</f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>#N/A</f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500"/>
      <c r="H107" s="500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500"/>
      <c r="H108" s="500"/>
      <c r="I108" s="273"/>
      <c r="J108" s="276"/>
    </row>
    <row r="109" spans="3:10" ht="15">
      <c r="C109" s="271"/>
      <c r="D109" s="4"/>
      <c r="F109" s="278"/>
      <c r="G109" s="501"/>
      <c r="H109" s="501"/>
      <c r="I109" s="279"/>
      <c r="J109" s="274"/>
    </row>
    <row r="110" spans="2:10" ht="16.5">
      <c r="B110" s="502" t="s">
        <v>165</v>
      </c>
      <c r="C110" s="503"/>
      <c r="D110" s="280"/>
      <c r="E110" s="434">
        <f>143460/1000</f>
        <v>143.46</v>
      </c>
      <c r="F110" s="282" t="s">
        <v>166</v>
      </c>
      <c r="G110" s="500"/>
      <c r="H110" s="500"/>
      <c r="I110" s="283"/>
      <c r="J110" s="274"/>
    </row>
    <row r="111" spans="4:10" ht="15">
      <c r="D111" s="4"/>
      <c r="F111" s="278"/>
      <c r="G111" s="500"/>
      <c r="H111" s="500"/>
      <c r="I111" s="278"/>
      <c r="J111" s="281"/>
    </row>
    <row r="112" spans="2:10" ht="15" customHeight="1">
      <c r="B112" s="499"/>
      <c r="C112" s="499"/>
      <c r="D112" s="285"/>
      <c r="E112" s="286"/>
      <c r="F112" s="278"/>
      <c r="G112" s="500"/>
      <c r="H112" s="500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827</v>
      </c>
      <c r="G113" s="435">
        <f>#N/A</f>
        <v>835.0200000000001</v>
      </c>
      <c r="H113" s="278">
        <f>#N/A</f>
        <v>8.019999999999989</v>
      </c>
      <c r="I113" s="436">
        <f>G113/F113</f>
        <v>1.0096977025392988</v>
      </c>
      <c r="J113" s="278">
        <f>#N/A</f>
        <v>-1259.98</v>
      </c>
      <c r="K113" s="436">
        <f>G113/E113</f>
        <v>0.3985775656324583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733.8000000000001</v>
      </c>
      <c r="S113" s="278">
        <f>#N/A</f>
        <v>101.22</v>
      </c>
      <c r="T113" s="436">
        <f>G113/R113</f>
        <v>1.1379394930498774</v>
      </c>
      <c r="U113" s="278">
        <f>#N/A</f>
        <v>182</v>
      </c>
      <c r="V113" s="288">
        <f>#N/A</f>
        <v>172.71999999999997</v>
      </c>
      <c r="W113" s="278">
        <f>#N/A</f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>#N/A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>#N/A</f>
        <v>74048.512</v>
      </c>
      <c r="F125" s="295">
        <f>#N/A</f>
        <v>41212.05</v>
      </c>
      <c r="G125" s="295">
        <f>#N/A</f>
        <v>12511.269999999999</v>
      </c>
      <c r="H125" s="295">
        <f>#N/A</f>
        <v>-28700.78</v>
      </c>
      <c r="I125" s="447">
        <f>#N/A</f>
        <v>0.303582811337946</v>
      </c>
      <c r="J125" s="295">
        <f>#N/A</f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>#N/A</f>
        <v>1727583.312</v>
      </c>
      <c r="F126" s="295">
        <f>#N/A</f>
        <v>701787.1699999999</v>
      </c>
      <c r="G126" s="295">
        <f>#N/A</f>
        <v>685892.64</v>
      </c>
      <c r="H126" s="295">
        <f>#N/A</f>
        <v>-15894.529999999973</v>
      </c>
      <c r="I126" s="447">
        <f>#N/A</f>
        <v>0.977351352832512</v>
      </c>
      <c r="J126" s="295">
        <f>#N/A</f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>#N/A</f>
        <v>3227258.512</v>
      </c>
      <c r="F131" s="314">
        <f>#N/A</f>
        <v>1023873.8999999999</v>
      </c>
      <c r="G131" s="314">
        <f>#N/A</f>
        <v>685892.64</v>
      </c>
      <c r="H131" s="314">
        <f>#N/A</f>
        <v>-337981.25999999995</v>
      </c>
      <c r="I131" s="449">
        <f>#N/A</f>
        <v>0.6698995257130786</v>
      </c>
      <c r="J131" s="314">
        <f>#N/A</f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</v>
      </c>
      <c r="S139" s="323">
        <f>#N/A</f>
        <v>0</v>
      </c>
      <c r="T139" s="357" t="e">
        <f>#N/A</f>
        <v>#DIV/0!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20.5</v>
      </c>
      <c r="V140" s="323">
        <f>#N/A</f>
        <v>0</v>
      </c>
      <c r="W140" s="323">
        <f>#N/A</f>
        <v>-20.5</v>
      </c>
      <c r="X140" s="357">
        <f>#N/A</f>
        <v>0</v>
      </c>
      <c r="Y140" s="446">
        <f>#N/A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56</v>
      </c>
      <c r="G141" s="333">
        <f>#N/A</f>
        <v>51.82</v>
      </c>
      <c r="H141" s="333">
        <f>#N/A</f>
        <v>-4.18</v>
      </c>
      <c r="I141" s="442">
        <f>#N/A</f>
        <v>0.9253571428571429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92.8</v>
      </c>
      <c r="S141" s="333">
        <f>#N/A</f>
        <v>-40.98</v>
      </c>
      <c r="T141" s="442">
        <f>#N/A</f>
        <v>0.5584051724137932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6</v>
      </c>
      <c r="G142" s="338">
        <f>#N/A</f>
        <v>2.02</v>
      </c>
      <c r="H142" s="338">
        <f>#N/A</f>
        <v>-3.98</v>
      </c>
      <c r="I142" s="443">
        <f>#N/A</f>
        <v>0.33666666666666667</v>
      </c>
      <c r="J142" s="338">
        <f>#N/A</f>
        <v>-10.98</v>
      </c>
      <c r="K142" s="443">
        <f>#N/A</f>
        <v>0.1553846153846154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-0.009999999999999787</v>
      </c>
      <c r="T142" s="443">
        <f>#N/A</f>
        <v>0</v>
      </c>
      <c r="U142" s="338">
        <f>#N/A</f>
        <v>1</v>
      </c>
      <c r="V142" s="338">
        <f>#N/A</f>
        <v>0</v>
      </c>
      <c r="W142" s="338">
        <f>#N/A</f>
        <v>-1</v>
      </c>
      <c r="X142" s="445">
        <f>#N/A</f>
        <v>0</v>
      </c>
      <c r="Y142" s="446">
        <f>#N/A</f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268.43</v>
      </c>
      <c r="G143" s="323">
        <f>#N/A</f>
        <v>544.78</v>
      </c>
      <c r="H143" s="323">
        <f>#N/A</f>
        <v>276.34999999999997</v>
      </c>
      <c r="I143" s="357">
        <f>#N/A</f>
        <v>2.0295048988563127</v>
      </c>
      <c r="J143" s="323">
        <f>#N/A</f>
        <v>-199.22000000000003</v>
      </c>
      <c r="K143" s="357">
        <f>#N/A</f>
        <v>0.7322311827956989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442.26</v>
      </c>
      <c r="S143" s="323">
        <f>#N/A</f>
        <v>102.51999999999998</v>
      </c>
      <c r="T143" s="357">
        <f>#N/A</f>
        <v>1.231809342920454</v>
      </c>
      <c r="U143" s="323">
        <f>#N/A</f>
        <v>60</v>
      </c>
      <c r="V143" s="323">
        <f>#N/A</f>
        <v>299</v>
      </c>
      <c r="W143" s="323">
        <f>#N/A</f>
        <v>239</v>
      </c>
      <c r="X143" s="357">
        <f>#N/A</f>
        <v>4.983333333333333</v>
      </c>
      <c r="Y143" s="446">
        <f>#N/A</f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40</v>
      </c>
      <c r="G144" s="323">
        <f>#N/A</f>
        <v>48.18</v>
      </c>
      <c r="H144" s="323">
        <f>#N/A</f>
        <v>8.18</v>
      </c>
      <c r="I144" s="357">
        <f>#N/A</f>
        <v>1.2045</v>
      </c>
      <c r="J144" s="323">
        <f>#N/A</f>
        <v>-67.32</v>
      </c>
      <c r="K144" s="357">
        <f>#N/A</f>
        <v>0.41714285714285715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1.01</v>
      </c>
      <c r="S144" s="323">
        <f>#N/A</f>
        <v>47.17</v>
      </c>
      <c r="T144" s="357">
        <f>#N/A</f>
        <v>47.7029702970297</v>
      </c>
      <c r="U144" s="323">
        <f>#N/A</f>
        <v>10</v>
      </c>
      <c r="V144" s="323">
        <f>#N/A</f>
        <v>8.96</v>
      </c>
      <c r="W144" s="323">
        <f>#N/A</f>
        <v>-1.0399999999999991</v>
      </c>
      <c r="X144" s="357">
        <f>#N/A</f>
        <v>0.8960000000000001</v>
      </c>
      <c r="Y144" s="446">
        <f>#N/A</f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15" hidden="1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15.37</v>
      </c>
      <c r="G146" s="345">
        <f>#N/A</f>
        <v>5.62</v>
      </c>
      <c r="H146" s="345">
        <f>#N/A</f>
        <v>-9.75</v>
      </c>
      <c r="I146" s="444">
        <f>#N/A</f>
        <v>0.36564736499674694</v>
      </c>
      <c r="J146" s="345">
        <f>#N/A</f>
        <v>-29.38</v>
      </c>
      <c r="K146" s="444">
        <f>#N/A</f>
        <v>0.1605714285714286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22.35</v>
      </c>
      <c r="S146" s="345">
        <f>#N/A</f>
        <v>-16.73</v>
      </c>
      <c r="T146" s="444">
        <f>#N/A</f>
        <v>0.25145413870246086</v>
      </c>
      <c r="U146" s="345">
        <f>#N/A</f>
        <v>2.8999999999999986</v>
      </c>
      <c r="V146" s="345">
        <f>#N/A</f>
        <v>0.8799999999999999</v>
      </c>
      <c r="W146" s="345">
        <f>#N/A</f>
        <v>-2.0199999999999987</v>
      </c>
      <c r="X146" s="444">
        <f>#N/A</f>
        <v>0.3034482758620691</v>
      </c>
      <c r="Y146" s="446">
        <f>#N/A</f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0.67</v>
      </c>
      <c r="H147" s="345">
        <f>#N/A</f>
        <v>0.67</v>
      </c>
      <c r="I147" s="444" t="e">
        <f>#N/A</f>
        <v>#DIV/0!</v>
      </c>
      <c r="J147" s="345">
        <f>#N/A</f>
        <v>0.67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5.92</v>
      </c>
      <c r="T147" s="444">
        <f>#N/A</f>
        <v>-0.12761904761904763</v>
      </c>
      <c r="U147" s="345">
        <f>#N/A</f>
        <v>0</v>
      </c>
      <c r="V147" s="345">
        <f>#N/A</f>
        <v>0.17000000000000004</v>
      </c>
      <c r="W147" s="345">
        <f>#N/A</f>
        <v>0.17000000000000004</v>
      </c>
      <c r="X147" s="444">
        <f>#N/A</f>
        <v>0</v>
      </c>
      <c r="Y147" s="446">
        <f>#N/A</f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>#N/A</f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498</v>
      </c>
      <c r="G151" s="323">
        <f>#N/A</f>
        <v>473.76</v>
      </c>
      <c r="H151" s="323">
        <f>#N/A</f>
        <v>-24.24000000000001</v>
      </c>
      <c r="I151" s="357">
        <f>#N/A</f>
        <v>0.9513253012048193</v>
      </c>
      <c r="J151" s="323">
        <f>#N/A</f>
        <v>-810.24</v>
      </c>
      <c r="K151" s="357">
        <f>#N/A</f>
        <v>0.3689719626168224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505.13</v>
      </c>
      <c r="S151" s="323">
        <f>#N/A</f>
        <v>-31.370000000000005</v>
      </c>
      <c r="T151" s="357">
        <f>#N/A</f>
        <v>0.9378971749846574</v>
      </c>
      <c r="U151" s="323">
        <f>#N/A</f>
        <v>114</v>
      </c>
      <c r="V151" s="323">
        <f>#N/A</f>
        <v>97.37</v>
      </c>
      <c r="W151" s="323">
        <f>#N/A</f>
        <v>-16.629999999999995</v>
      </c>
      <c r="X151" s="357">
        <f>#N/A</f>
        <v>0.854122807017544</v>
      </c>
      <c r="Y151" s="446">
        <f>#N/A</f>
        <v>-0.12753920585076406</v>
      </c>
    </row>
    <row r="152" spans="2:25" ht="15" hidden="1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</v>
      </c>
      <c r="S152" s="323">
        <f>#N/A</f>
        <v>0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 hidden="1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10090</v>
      </c>
      <c r="G153" s="360">
        <f>#N/A</f>
        <v>10554.88</v>
      </c>
      <c r="H153" s="360">
        <f>#N/A</f>
        <v>464.8799999999992</v>
      </c>
      <c r="I153" s="362">
        <f>#N/A</f>
        <v>1.046073339940535</v>
      </c>
      <c r="J153" s="360">
        <f>#N/A</f>
        <v>-11705.12</v>
      </c>
      <c r="K153" s="362">
        <f>#N/A</f>
        <v>0.47416352201257855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6250.27</v>
      </c>
      <c r="S153" s="360">
        <f>#N/A</f>
        <v>4304.609999999999</v>
      </c>
      <c r="T153" s="362">
        <f>#N/A</f>
        <v>1.6887078478209738</v>
      </c>
      <c r="U153" s="360">
        <f>#N/A</f>
        <v>2600</v>
      </c>
      <c r="V153" s="360">
        <f>#N/A</f>
        <v>2262.42</v>
      </c>
      <c r="W153" s="360">
        <f>#N/A</f>
        <v>-337.5799999999999</v>
      </c>
      <c r="X153" s="362">
        <f>#N/A</f>
        <v>0.8701615384615385</v>
      </c>
      <c r="Y153" s="446">
        <f>#N/A</f>
        <v>0.5818035696806922</v>
      </c>
    </row>
    <row r="154" spans="2:25" ht="30.75" hidden="1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313</v>
      </c>
      <c r="G154" s="360">
        <f>#N/A</f>
        <v>346.44</v>
      </c>
      <c r="H154" s="360">
        <f>#N/A</f>
        <v>33.44</v>
      </c>
      <c r="I154" s="362">
        <f>#N/A</f>
        <v>1.1068370607028755</v>
      </c>
      <c r="J154" s="360">
        <f>#N/A</f>
        <v>-420.56</v>
      </c>
      <c r="K154" s="362">
        <f>#N/A</f>
        <v>0.4516818774445893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216.35</v>
      </c>
      <c r="S154" s="360">
        <f>#N/A</f>
        <v>130.09</v>
      </c>
      <c r="T154" s="362">
        <f>#N/A</f>
        <v>1.6012941992142362</v>
      </c>
      <c r="U154" s="360">
        <f>#N/A</f>
        <v>64</v>
      </c>
      <c r="V154" s="360">
        <f>#N/A</f>
        <v>73.58999999999997</v>
      </c>
      <c r="W154" s="360">
        <f>#N/A</f>
        <v>9.589999999999975</v>
      </c>
      <c r="X154" s="362">
        <f>#N/A</f>
        <v>1.1498437499999996</v>
      </c>
      <c r="Y154" s="446">
        <f>#N/A</f>
        <v>0.5210733665850884</v>
      </c>
    </row>
    <row r="155" spans="2:25" ht="30.75" hidden="1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16</v>
      </c>
      <c r="G155" s="360">
        <f>#N/A</f>
        <v>14.82</v>
      </c>
      <c r="H155" s="360">
        <f>#N/A</f>
        <v>-1.1799999999999997</v>
      </c>
      <c r="I155" s="362">
        <f>#N/A</f>
        <v>0.92625</v>
      </c>
      <c r="J155" s="360">
        <f>#N/A</f>
        <v>-29.18</v>
      </c>
      <c r="K155" s="362">
        <f>#N/A</f>
        <v>0.33681818181818185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12.32</v>
      </c>
      <c r="S155" s="360">
        <f>#N/A</f>
        <v>2.5</v>
      </c>
      <c r="T155" s="362">
        <f>#N/A</f>
        <v>1.202922077922078</v>
      </c>
      <c r="U155" s="360">
        <f>#N/A</f>
        <v>4</v>
      </c>
      <c r="V155" s="360">
        <f>#N/A</f>
        <v>1.7599999999999998</v>
      </c>
      <c r="W155" s="360">
        <f>#N/A</f>
        <v>-2.24</v>
      </c>
      <c r="X155" s="362">
        <f>#N/A</f>
        <v>0.43999999999999995</v>
      </c>
      <c r="Y155" s="446">
        <f>#N/A</f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10917</v>
      </c>
      <c r="G156" s="351">
        <f>#N/A</f>
        <v>11389.9</v>
      </c>
      <c r="H156" s="351">
        <f>#N/A</f>
        <v>472.8999999999992</v>
      </c>
      <c r="I156" s="189">
        <f>G156/F156</f>
        <v>1.0433177612897315</v>
      </c>
      <c r="J156" s="351">
        <f>#N/A</f>
        <v>-12965.1</v>
      </c>
      <c r="K156" s="189">
        <f>G156/E156</f>
        <v>0.4676616711147608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6984.070000000001</v>
      </c>
      <c r="S156" s="351">
        <f>#N/A</f>
        <v>4405.829999999999</v>
      </c>
      <c r="T156" s="189">
        <f>G156/R156</f>
        <v>1.6308398970800693</v>
      </c>
      <c r="U156" s="351">
        <f>#N/A</f>
        <v>2782</v>
      </c>
      <c r="V156" s="351">
        <f>#N/A</f>
        <v>2435.1400000000003</v>
      </c>
      <c r="W156" s="351">
        <f>#N/A</f>
        <v>-346.85999999999996</v>
      </c>
      <c r="X156" s="189">
        <f>V156/U156</f>
        <v>0.8753199137311288</v>
      </c>
      <c r="Y156" s="189">
        <f>#N/A</f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3288.65</v>
      </c>
      <c r="G160" s="348">
        <f>#N/A</f>
        <v>2800.45</v>
      </c>
      <c r="H160" s="348">
        <f>#N/A</f>
        <v>-488.2000000000003</v>
      </c>
      <c r="I160" s="347">
        <f>#N/A</f>
        <v>0.851550028127043</v>
      </c>
      <c r="J160" s="348">
        <f>#N/A</f>
        <v>-5369.55</v>
      </c>
      <c r="K160" s="347">
        <f>#N/A</f>
        <v>0.3427723378212974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4037.14</v>
      </c>
      <c r="S160" s="348">
        <f>#N/A</f>
        <v>-1236.69</v>
      </c>
      <c r="T160" s="347">
        <f>#N/A</f>
        <v>0.6936717577294818</v>
      </c>
      <c r="U160" s="348">
        <f>#N/A</f>
        <v>680</v>
      </c>
      <c r="V160" s="348">
        <f>#N/A</f>
        <v>766.4199999999998</v>
      </c>
      <c r="W160" s="348">
        <f>#N/A</f>
        <v>86.41999999999985</v>
      </c>
      <c r="X160" s="347">
        <f>#N/A</f>
        <v>1.1270882352941174</v>
      </c>
      <c r="Y160" s="189">
        <f>#N/A</f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3308.65</v>
      </c>
      <c r="G162" s="351">
        <f>#N/A</f>
        <v>2800.45</v>
      </c>
      <c r="H162" s="351">
        <f>#N/A</f>
        <v>-508.2000000000003</v>
      </c>
      <c r="I162" s="189">
        <f>G162/F162</f>
        <v>0.84640261133695</v>
      </c>
      <c r="J162" s="351">
        <f>#N/A</f>
        <v>-5543.95</v>
      </c>
      <c r="K162" s="189">
        <f>G162/E162</f>
        <v>0.3356083121614496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4091.7799999999997</v>
      </c>
      <c r="S162" s="351">
        <f>#N/A</f>
        <v>-1291.3300000000002</v>
      </c>
      <c r="T162" s="189">
        <f>G162/R162</f>
        <v>0.684408741427936</v>
      </c>
      <c r="U162" s="351">
        <f>#N/A</f>
        <v>680</v>
      </c>
      <c r="V162" s="351">
        <f>#N/A</f>
        <v>766.4199999999998</v>
      </c>
      <c r="W162" s="351">
        <f>#N/A</f>
        <v>86.41999999999985</v>
      </c>
      <c r="X162" s="189">
        <f>V162/U162</f>
        <v>1.1270882352941174</v>
      </c>
      <c r="Y162" s="189">
        <f>#N/A</f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504" t="s">
        <v>237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227</v>
      </c>
      <c r="V3" s="482" t="s">
        <v>228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224</v>
      </c>
      <c r="G4" s="485" t="s">
        <v>31</v>
      </c>
      <c r="H4" s="487" t="s">
        <v>225</v>
      </c>
      <c r="I4" s="480" t="s">
        <v>226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230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229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>#N/A</f>
        <v>1.050290366939418</v>
      </c>
      <c r="J8" s="104">
        <f>#N/A</f>
        <v>-1081931.42</v>
      </c>
      <c r="K8" s="156">
        <f>#N/A</f>
        <v>0.3155078551401343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400312.26</v>
      </c>
      <c r="S8" s="103">
        <f>#N/A</f>
        <v>98390.12</v>
      </c>
      <c r="T8" s="143">
        <f>#N/A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>#N/A</f>
        <v>1.161580280776019</v>
      </c>
      <c r="Y8" s="199">
        <f>#N/A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>#N/A</f>
        <v>1.1023565982393424</v>
      </c>
      <c r="J9" s="108">
        <f>#N/A</f>
        <v>-657848.9299999999</v>
      </c>
      <c r="K9" s="148">
        <f>#N/A</f>
        <v>0.312019592074068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15">
        <v>223096.1</v>
      </c>
      <c r="S9" s="109">
        <f>#N/A</f>
        <v>75257.97</v>
      </c>
      <c r="T9" s="144">
        <f>#N/A</f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>#N/A</f>
        <v>1.2945862439616393</v>
      </c>
      <c r="Y9" s="200">
        <f>#N/A</f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>#N/A</f>
        <v>23487.25</v>
      </c>
      <c r="I10" s="209">
        <f>#N/A</f>
        <v>1.0942832529884947</v>
      </c>
      <c r="J10" s="72">
        <f>#N/A</f>
        <v>-609202.05</v>
      </c>
      <c r="K10" s="75">
        <f>#N/A</f>
        <v>0.30914042025259614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204365.86</v>
      </c>
      <c r="S10" s="74">
        <f>#N/A</f>
        <v>68235.09000000003</v>
      </c>
      <c r="T10" s="145">
        <f>#N/A</f>
        <v>1.3338869319953932</v>
      </c>
      <c r="U10" s="73">
        <f>F10-березень!F10</f>
        <v>56235</v>
      </c>
      <c r="V10" s="98">
        <f>G10-березень!G10</f>
        <v>72766.06</v>
      </c>
      <c r="W10" s="74">
        <f>#N/A</f>
        <v>16531.059999999998</v>
      </c>
      <c r="X10" s="75">
        <f>#N/A</f>
        <v>1.2939639014848403</v>
      </c>
      <c r="Y10" s="198">
        <f>#N/A</f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>#N/A</f>
        <v>1944.4399999999987</v>
      </c>
      <c r="I11" s="209">
        <f>#N/A</f>
        <v>1.1337791629686198</v>
      </c>
      <c r="J11" s="72">
        <f>#N/A</f>
        <v>-33420.86</v>
      </c>
      <c r="K11" s="75">
        <f>#N/A</f>
        <v>0.3302432865731463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12429.15</v>
      </c>
      <c r="S11" s="74">
        <f>#N/A</f>
        <v>4049.99</v>
      </c>
      <c r="T11" s="145">
        <f>#N/A</f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>#N/A</f>
        <v>675.9499999999989</v>
      </c>
      <c r="X11" s="75">
        <f>#N/A</f>
        <v>1.178822751322751</v>
      </c>
      <c r="Y11" s="198">
        <f>#N/A</f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>#N/A</f>
        <v>845.1200000000003</v>
      </c>
      <c r="I12" s="209">
        <f>#N/A</f>
        <v>1.2687690218514762</v>
      </c>
      <c r="J12" s="72">
        <f>#N/A</f>
        <v>-8010.469999999999</v>
      </c>
      <c r="K12" s="75">
        <f>#N/A</f>
        <v>0.33246083333333337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2609.59</v>
      </c>
      <c r="S12" s="74">
        <f>#N/A</f>
        <v>1379.94</v>
      </c>
      <c r="T12" s="145">
        <f>#N/A</f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>#N/A</f>
        <v>-139.62099999999964</v>
      </c>
      <c r="X12" s="75">
        <f>#N/A</f>
        <v>0.8357401932468318</v>
      </c>
      <c r="Y12" s="198">
        <f>#N/A</f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>#N/A</f>
        <v>1363.1400000000003</v>
      </c>
      <c r="I13" s="209">
        <f>#N/A</f>
        <v>1.377214489304591</v>
      </c>
      <c r="J13" s="72">
        <f>#N/A</f>
        <v>-7023.16</v>
      </c>
      <c r="K13" s="75">
        <f>#N/A</f>
        <v>0.4147366666666667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3209.33</v>
      </c>
      <c r="S13" s="74">
        <f>#N/A</f>
        <v>1767.5100000000002</v>
      </c>
      <c r="T13" s="145">
        <f>#N/A</f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>#N/A</f>
        <v>1069.3600000000006</v>
      </c>
      <c r="X13" s="75">
        <f>#N/A</f>
        <v>2.9205459770114963</v>
      </c>
      <c r="Y13" s="198">
        <f>#N/A</f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>#N/A</f>
        <v>62.99000000000001</v>
      </c>
      <c r="I14" s="209">
        <f>#N/A</f>
        <v>1.2574909046314844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482.17</v>
      </c>
      <c r="S14" s="74">
        <f>#N/A</f>
        <v>-174.55</v>
      </c>
      <c r="T14" s="145">
        <f>#N/A</f>
        <v>0.6379907501503619</v>
      </c>
      <c r="U14" s="73">
        <f>F14-березень!F14</f>
        <v>33</v>
      </c>
      <c r="V14" s="98">
        <f>G14-березень!G14</f>
        <v>0</v>
      </c>
      <c r="W14" s="74">
        <f>#N/A</f>
        <v>-33</v>
      </c>
      <c r="X14" s="75">
        <f>#N/A</f>
        <v>0</v>
      </c>
      <c r="Y14" s="198">
        <f>#N/A</f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>#N/A</f>
        <v>272.68</v>
      </c>
      <c r="I15" s="208">
        <f>#N/A</f>
        <v>5.195076923076924</v>
      </c>
      <c r="J15" s="108">
        <f>#N/A</f>
        <v>-562.3199999999999</v>
      </c>
      <c r="K15" s="108">
        <f>#N/A</f>
        <v>37.52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-316.36</v>
      </c>
      <c r="S15" s="111">
        <f>#N/A</f>
        <v>654.04</v>
      </c>
      <c r="T15" s="146">
        <f>#N/A</f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>#N/A</f>
        <v>-4.939999999999998</v>
      </c>
      <c r="X15" s="148">
        <f>#N/A</f>
        <v>0.012000000000000455</v>
      </c>
      <c r="Y15" s="197">
        <f>#N/A</f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F16-березень!F16</f>
        <v>0</v>
      </c>
      <c r="V16" s="110">
        <f>G16-березень!G16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F17-березень!F17</f>
        <v>0</v>
      </c>
      <c r="V17" s="110">
        <f>G17-березень!G17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F18-березень!F18</f>
        <v>0</v>
      </c>
      <c r="V18" s="110">
        <f>G18-березень!G18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>#N/A</f>
        <v>-7914.779999999999</v>
      </c>
      <c r="I19" s="208">
        <f>#N/A</f>
        <v>0.8240769059791065</v>
      </c>
      <c r="J19" s="108">
        <f>#N/A</f>
        <v>-114652.78</v>
      </c>
      <c r="K19" s="108">
        <f>#N/A</f>
        <v>24.4353184646209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36104.76</v>
      </c>
      <c r="S19" s="111">
        <f>#N/A</f>
        <v>970.4599999999991</v>
      </c>
      <c r="T19" s="146">
        <f>#N/A</f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>#N/A</f>
        <v>-1905.3600000000006</v>
      </c>
      <c r="X19" s="148">
        <f>#N/A</f>
        <v>0.8324958241758241</v>
      </c>
      <c r="Y19" s="197">
        <f>#N/A</f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>#N/A</f>
        <v>-906.2299999999996</v>
      </c>
      <c r="I20" s="211">
        <f>#N/A</f>
        <v>0.9487716223855286</v>
      </c>
      <c r="J20" s="171">
        <f>#N/A</f>
        <v>-49924.229999999996</v>
      </c>
      <c r="K20" s="171">
        <f>#N/A</f>
        <v>25.160055765425437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21979.58</v>
      </c>
      <c r="S20" s="116">
        <f>#N/A</f>
        <v>-5195.810000000001</v>
      </c>
      <c r="T20" s="172">
        <f>#N/A</f>
        <v>0.7636074028712104</v>
      </c>
      <c r="U20" s="136">
        <f>F20-березень!F20</f>
        <v>4475</v>
      </c>
      <c r="V20" s="124">
        <f>G20-березень!G20</f>
        <v>4145.4</v>
      </c>
      <c r="W20" s="116">
        <f>#N/A</f>
        <v>-329.60000000000036</v>
      </c>
      <c r="X20" s="180">
        <f>#N/A</f>
        <v>0.9263463687150837</v>
      </c>
      <c r="Y20" s="197">
        <f>#N/A</f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>#N/A</f>
        <v>-532.1099999999997</v>
      </c>
      <c r="I21" s="211">
        <f>#N/A</f>
        <v>0.8976711538461539</v>
      </c>
      <c r="J21" s="171">
        <f>#N/A</f>
        <v>-11028.11</v>
      </c>
      <c r="K21" s="171">
        <f>#N/A</f>
        <v>29.73936034658512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3118.94</v>
      </c>
      <c r="S21" s="116">
        <f>#N/A</f>
        <v>1548.9500000000003</v>
      </c>
      <c r="T21" s="172">
        <f>#N/A</f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>#N/A</f>
        <v>-144.9699999999998</v>
      </c>
      <c r="X21" s="180">
        <f>#N/A</f>
        <v>0.8884846153846155</v>
      </c>
      <c r="Y21" s="197">
        <f>#N/A</f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>#N/A</f>
        <v>-6476.450000000001</v>
      </c>
      <c r="I22" s="211">
        <f>#N/A</f>
        <v>0.706947963800905</v>
      </c>
      <c r="J22" s="171">
        <f>#N/A</f>
        <v>-53700.45</v>
      </c>
      <c r="K22" s="171">
        <f>#N/A</f>
        <v>22.537000173100225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11006.24</v>
      </c>
      <c r="S22" s="116">
        <f>#N/A</f>
        <v>4617.3099999999995</v>
      </c>
      <c r="T22" s="172">
        <f>#N/A</f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>#N/A</f>
        <v>-1430.800000000001</v>
      </c>
      <c r="X22" s="180">
        <f>#N/A</f>
        <v>0.7444999999999998</v>
      </c>
      <c r="Y22" s="197">
        <f>#N/A</f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>#N/A</f>
        <v>3743.970000000001</v>
      </c>
      <c r="I23" s="208">
        <f>#N/A</f>
        <v>1.0235473958031966</v>
      </c>
      <c r="J23" s="108">
        <f>#N/A</f>
        <v>-308826.0299999999</v>
      </c>
      <c r="K23" s="108">
        <f>#N/A</f>
        <v>34.51070600330134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141309.29</v>
      </c>
      <c r="S23" s="111">
        <f>#N/A</f>
        <v>21431.880000000005</v>
      </c>
      <c r="T23" s="147">
        <f>#N/A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>#N/A</f>
        <v>2110.4400000000023</v>
      </c>
      <c r="X23" s="148">
        <f>#N/A</f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>#N/A</f>
        <v>1569.8499999999913</v>
      </c>
      <c r="I24" s="208">
        <f>#N/A</f>
        <v>1.022493907079251</v>
      </c>
      <c r="J24" s="108">
        <f>#N/A</f>
        <v>-145482.14</v>
      </c>
      <c r="K24" s="148">
        <f>#N/A</f>
        <v>0.3290868927606276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67677</v>
      </c>
      <c r="S24" s="111">
        <f>#N/A</f>
        <v>3682.8600000000006</v>
      </c>
      <c r="T24" s="147">
        <f>#N/A</f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>#N/A</f>
        <v>371.83999999998923</v>
      </c>
      <c r="X24" s="148">
        <f>#N/A</f>
        <v>1.018665729632046</v>
      </c>
      <c r="Y24" s="197">
        <f>#N/A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>#N/A</f>
        <v>1330.6100000000006</v>
      </c>
      <c r="I25" s="211">
        <f>#N/A</f>
        <v>1.118418546700485</v>
      </c>
      <c r="J25" s="171">
        <f>#N/A</f>
        <v>-16216.89</v>
      </c>
      <c r="K25" s="180">
        <f>#N/A</f>
        <v>0.4366005419677599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9746.31</v>
      </c>
      <c r="S25" s="116">
        <f>#N/A</f>
        <v>2820.800000000001</v>
      </c>
      <c r="T25" s="152">
        <f>#N/A</f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>#N/A</f>
        <v>746.3600000000006</v>
      </c>
      <c r="X25" s="180">
        <f>#N/A</f>
        <v>1.1529739700758352</v>
      </c>
      <c r="Y25" s="197">
        <f>#N/A</f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>#N/A</f>
        <v>417.67999999999995</v>
      </c>
      <c r="I26" s="212">
        <f>#N/A</f>
        <v>2.4884715441359893</v>
      </c>
      <c r="J26" s="176">
        <f>#N/A</f>
        <v>-823.71</v>
      </c>
      <c r="K26" s="191">
        <f>#N/A</f>
        <v>0.4587976346911958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200.24</v>
      </c>
      <c r="S26" s="201">
        <f>#N/A</f>
        <v>498.04999999999995</v>
      </c>
      <c r="T26" s="162">
        <f>#N/A</f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>#N/A</f>
        <v>117.72999999999996</v>
      </c>
      <c r="X26" s="191">
        <f>#N/A</f>
        <v>2.7062318840579707</v>
      </c>
      <c r="Y26" s="197">
        <f>#N/A</f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>#N/A</f>
        <v>912.9300000000003</v>
      </c>
      <c r="I27" s="212">
        <f>#N/A</f>
        <v>1.083327780764502</v>
      </c>
      <c r="J27" s="176">
        <f>#N/A</f>
        <v>-15393.18</v>
      </c>
      <c r="K27" s="191">
        <f>#N/A</f>
        <v>0.435361308781454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9546.07</v>
      </c>
      <c r="S27" s="201">
        <f>#N/A</f>
        <v>2322.75</v>
      </c>
      <c r="T27" s="162">
        <f>#N/A</f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>#N/A</f>
        <v>628.630000000001</v>
      </c>
      <c r="X27" s="191">
        <f>#N/A</f>
        <v>1.1306923076923079</v>
      </c>
      <c r="Y27" s="197">
        <f>#N/A</f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>#N/A</f>
        <v>35.089999999999975</v>
      </c>
      <c r="I28" s="220">
        <f>#N/A</f>
        <v>1.2642319277108431</v>
      </c>
      <c r="J28" s="221">
        <f>#N/A</f>
        <v>-148.11</v>
      </c>
      <c r="K28" s="222">
        <f>#N/A</f>
        <v>0.5312974683544304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169.07</v>
      </c>
      <c r="S28" s="221">
        <f>#N/A</f>
        <v>-1.1800000000000068</v>
      </c>
      <c r="T28" s="222">
        <f>#N/A</f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>#N/A</f>
        <v>21.31999999999998</v>
      </c>
      <c r="X28" s="222">
        <f>#N/A</f>
        <v>1.3279999999999996</v>
      </c>
      <c r="Y28" s="465">
        <f>#N/A</f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>#N/A</f>
        <v>382.59</v>
      </c>
      <c r="I29" s="220">
        <f>#N/A</f>
        <v>3.588390501319261</v>
      </c>
      <c r="J29" s="221">
        <f>#N/A</f>
        <v>-675.6</v>
      </c>
      <c r="K29" s="222">
        <f>#N/A</f>
        <v>0.43980099502487563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31.17</v>
      </c>
      <c r="S29" s="221">
        <f>#N/A</f>
        <v>499.22999999999996</v>
      </c>
      <c r="T29" s="222">
        <f>#N/A</f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>#N/A</f>
        <v>96.40999999999997</v>
      </c>
      <c r="X29" s="222">
        <f>#N/A</f>
        <v>25.102499999999992</v>
      </c>
      <c r="Y29" s="465">
        <f>#N/A</f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>#N/A</f>
        <v>272.63000000000005</v>
      </c>
      <c r="I30" s="220">
        <f>#N/A</f>
        <v>1.8259262625344606</v>
      </c>
      <c r="J30" s="221">
        <f>#N/A</f>
        <v>-1752.28</v>
      </c>
      <c r="K30" s="222">
        <f>#N/A</f>
        <v>0.25593205944798303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71.41</v>
      </c>
      <c r="S30" s="221">
        <f>#N/A</f>
        <v>531.3100000000001</v>
      </c>
      <c r="T30" s="222">
        <f>#N/A</f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>#N/A</f>
        <v>39.76999999999998</v>
      </c>
      <c r="X30" s="222">
        <f>#N/A</f>
        <v>4.9769999999999985</v>
      </c>
      <c r="Y30" s="465">
        <f>#N/A</f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>#N/A</f>
        <v>640.3000000000011</v>
      </c>
      <c r="I31" s="220">
        <f>#N/A</f>
        <v>1.060258992264112</v>
      </c>
      <c r="J31" s="221">
        <f>#N/A</f>
        <v>-13640.9</v>
      </c>
      <c r="K31" s="222">
        <f>#N/A</f>
        <v>0.45232665515718473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9474.66</v>
      </c>
      <c r="S31" s="221">
        <f>#N/A</f>
        <v>1791.4400000000005</v>
      </c>
      <c r="T31" s="222">
        <f>#N/A</f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>#N/A</f>
        <v>1.122679166666667</v>
      </c>
      <c r="Y31" s="465">
        <f>#N/A</f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>#N/A</f>
        <v>289.20000000000005</v>
      </c>
      <c r="I32" s="211">
        <f>#N/A</f>
        <v>2.6811021333488347</v>
      </c>
      <c r="J32" s="171">
        <f>#N/A</f>
        <v>179.23000000000002</v>
      </c>
      <c r="K32" s="180">
        <f>#N/A</f>
        <v>1.6355673758865248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104.51</v>
      </c>
      <c r="S32" s="121">
        <f>#N/A</f>
        <v>356.72</v>
      </c>
      <c r="T32" s="150">
        <f>#N/A</f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>#N/A</f>
        <v>104.16000000000003</v>
      </c>
      <c r="X32" s="180">
        <f>#N/A</f>
        <v>9.680000000000001</v>
      </c>
      <c r="Y32" s="198">
        <f>#N/A</f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-43.4</v>
      </c>
      <c r="S33" s="72">
        <f>#N/A</f>
        <v>164.74</v>
      </c>
      <c r="T33" s="75">
        <f>#N/A</f>
        <v>-2.7958525345622123</v>
      </c>
      <c r="U33" s="73">
        <f>F33-березень!F33</f>
        <v>0</v>
      </c>
      <c r="V33" s="98">
        <f>G33-березень!G33</f>
        <v>0</v>
      </c>
      <c r="W33" s="74">
        <f>#N/A</f>
        <v>0</v>
      </c>
      <c r="X33" s="75" t="e">
        <f>#N/A</f>
        <v>#DIV/0!</v>
      </c>
      <c r="Y33" s="465">
        <f>#N/A</f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>#N/A</f>
        <v>195.70999999999998</v>
      </c>
      <c r="I34" s="209">
        <f>#N/A</f>
        <v>2.357400471632681</v>
      </c>
      <c r="J34" s="72">
        <f>#N/A</f>
        <v>157.89</v>
      </c>
      <c r="K34" s="75">
        <f>#N/A</f>
        <v>1.8675274725274724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191.97</v>
      </c>
      <c r="T34" s="75">
        <f>#N/A</f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>#N/A</f>
        <v>9.68</v>
      </c>
      <c r="Y34" s="465">
        <f>#N/A</f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>#N/A</f>
        <v>-49.9600000000064</v>
      </c>
      <c r="I35" s="211">
        <f>#N/A</f>
        <v>0.9991442491694282</v>
      </c>
      <c r="J35" s="171">
        <f>#N/A</f>
        <v>-129444.48000000001</v>
      </c>
      <c r="K35" s="180">
        <f>#N/A</f>
        <v>0.3106441717791411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57826.16</v>
      </c>
      <c r="S35" s="122">
        <f>#N/A</f>
        <v>505.3599999999933</v>
      </c>
      <c r="T35" s="149">
        <f>#N/A</f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>#N/A</f>
        <v>-478.68000000000757</v>
      </c>
      <c r="X35" s="180">
        <f>#N/A</f>
        <v>0.9681516966067859</v>
      </c>
      <c r="Y35" s="198">
        <f>#N/A</f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19295.230000000003</v>
      </c>
      <c r="G36" s="139">
        <f>G38+G40</f>
        <v>17995.91</v>
      </c>
      <c r="H36" s="158">
        <f>#N/A</f>
        <v>-1299.3200000000033</v>
      </c>
      <c r="I36" s="212">
        <f>#N/A</f>
        <v>0.9326610773750816</v>
      </c>
      <c r="J36" s="176">
        <f>#N/A</f>
        <v>-42694.09</v>
      </c>
      <c r="K36" s="191">
        <f>#N/A</f>
        <v>0.2965218322623167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19304.539999999997</v>
      </c>
      <c r="S36" s="140">
        <f>#N/A</f>
        <v>-1308.6299999999974</v>
      </c>
      <c r="T36" s="162">
        <f>#N/A</f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>#N/A</f>
        <v>-583.7800000000043</v>
      </c>
      <c r="X36" s="191">
        <f>#N/A</f>
        <v>88.1586206896551</v>
      </c>
      <c r="Y36" s="197">
        <f>#N/A</f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39086.25</v>
      </c>
      <c r="G37" s="139">
        <f>#N/A</f>
        <v>40335.61</v>
      </c>
      <c r="H37" s="158">
        <f>#N/A</f>
        <v>1249.3600000000006</v>
      </c>
      <c r="I37" s="212">
        <f>#N/A</f>
        <v>1.0319641817774794</v>
      </c>
      <c r="J37" s="176">
        <f>#N/A</f>
        <v>-86750.39</v>
      </c>
      <c r="K37" s="191">
        <f>#N/A</f>
        <v>0.31738830398312956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38521.630000000005</v>
      </c>
      <c r="S37" s="140">
        <f>#N/A</f>
        <v>1813.979999999996</v>
      </c>
      <c r="T37" s="162">
        <f>#N/A</f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>#N/A</f>
        <v>105.10000000000218</v>
      </c>
      <c r="X37" s="191">
        <f>V37/U37</f>
        <v>1.0104059405940595</v>
      </c>
      <c r="Y37" s="197">
        <f>#N/A</f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>#N/A</f>
        <v>-831.7900000000009</v>
      </c>
      <c r="I38" s="220">
        <f>#N/A</f>
        <v>0.9550004327973859</v>
      </c>
      <c r="J38" s="221">
        <f>#N/A</f>
        <v>-39637.39</v>
      </c>
      <c r="K38" s="222">
        <f>#N/A</f>
        <v>0.30812724733810437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18921.87</v>
      </c>
      <c r="S38" s="221">
        <f>#N/A</f>
        <v>-1269.2599999999984</v>
      </c>
      <c r="T38" s="222">
        <f>#N/A</f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>#N/A</f>
        <v>-430.96000000000095</v>
      </c>
      <c r="X38" s="222">
        <f>#N/A</f>
        <v>90.83063829787233</v>
      </c>
      <c r="Y38" s="465">
        <f>#N/A</f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>#N/A</f>
        <v>913.8300000000017</v>
      </c>
      <c r="I39" s="220">
        <f>#N/A</f>
        <v>1.0276973156793243</v>
      </c>
      <c r="J39" s="221">
        <f>#N/A</f>
        <v>-72078.72</v>
      </c>
      <c r="K39" s="222">
        <f>#N/A</f>
        <v>0.31992225388258827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32285.88</v>
      </c>
      <c r="S39" s="221">
        <f>#N/A</f>
        <v>1621.3999999999978</v>
      </c>
      <c r="T39" s="222">
        <f>#N/A</f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>#N/A</f>
        <v>102.57000000000335</v>
      </c>
      <c r="X39" s="222">
        <f>#N/A</f>
        <v>101.1926744186047</v>
      </c>
      <c r="Y39" s="465">
        <f>#N/A</f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>#N/A</f>
        <v>-467.53000000000003</v>
      </c>
      <c r="I40" s="220">
        <f>#N/A</f>
        <v>0.42339331302492506</v>
      </c>
      <c r="J40" s="221">
        <f>#N/A</f>
        <v>-3056.7</v>
      </c>
      <c r="K40" s="222">
        <f>#N/A</f>
        <v>0.10097058823529412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382.67</v>
      </c>
      <c r="S40" s="221">
        <f>#N/A</f>
        <v>-39.370000000000005</v>
      </c>
      <c r="T40" s="222">
        <f>#N/A</f>
        <v>0.8971176209266469</v>
      </c>
      <c r="U40" s="206">
        <f>F40-березень!F40</f>
        <v>230</v>
      </c>
      <c r="V40" s="206">
        <f>G40-березень!G40</f>
        <v>77.18</v>
      </c>
      <c r="W40" s="221">
        <f>#N/A</f>
        <v>-152.82</v>
      </c>
      <c r="X40" s="222">
        <f>#N/A</f>
        <v>33.55652173913044</v>
      </c>
      <c r="Y40" s="465">
        <f>#N/A</f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>#N/A</f>
        <v>335.52999999999975</v>
      </c>
      <c r="I41" s="220">
        <f>#N/A</f>
        <v>1.055069918592437</v>
      </c>
      <c r="J41" s="221">
        <f>#N/A</f>
        <v>-14671.67</v>
      </c>
      <c r="K41" s="222">
        <f>#N/A</f>
        <v>0.3046601895734597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6235.75</v>
      </c>
      <c r="S41" s="221">
        <f>#N/A</f>
        <v>192.57999999999993</v>
      </c>
      <c r="T41" s="222">
        <f>#N/A</f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>#N/A</f>
        <v>2.5299999999997453</v>
      </c>
      <c r="X41" s="222">
        <f>#N/A</f>
        <v>100.16866666666664</v>
      </c>
      <c r="Y41" s="465">
        <f>#N/A</f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>#N/A</f>
        <v>17.529999999999994</v>
      </c>
      <c r="I43" s="208">
        <f>G43/F43</f>
        <v>1.3476105492762243</v>
      </c>
      <c r="J43" s="108">
        <f>#N/A</f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52.41</v>
      </c>
      <c r="S43" s="108">
        <f>#N/A</f>
        <v>15.549999999999997</v>
      </c>
      <c r="T43" s="148">
        <f>#N/A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>#N/A</f>
        <v>3.729999999999997</v>
      </c>
      <c r="X43" s="148">
        <f>V43/U43</f>
        <v>1.2194117647058822</v>
      </c>
      <c r="Y43" s="466">
        <f>#N/A</f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>#N/A</f>
        <v>25.15</v>
      </c>
      <c r="I44" s="209">
        <f>G44/F44</f>
        <v>1.813915857605178</v>
      </c>
      <c r="J44" s="72">
        <f>#N/A</f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27.86</v>
      </c>
      <c r="S44" s="72">
        <f>#N/A</f>
        <v>28.189999999999998</v>
      </c>
      <c r="T44" s="75">
        <f>#N/A</f>
        <v>2.0118449389806172</v>
      </c>
      <c r="U44" s="73">
        <f>F44-березень!F44</f>
        <v>5</v>
      </c>
      <c r="V44" s="98">
        <f>G44-березень!G44</f>
        <v>17.15</v>
      </c>
      <c r="W44" s="74">
        <f>#N/A</f>
        <v>12.149999999999999</v>
      </c>
      <c r="X44" s="75">
        <f>V44/U44</f>
        <v>3.4299999999999997</v>
      </c>
      <c r="Y44" s="465">
        <f>#N/A</f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>#N/A</f>
        <v>-7.620000000000001</v>
      </c>
      <c r="I45" s="209">
        <f>G45/F45</f>
        <v>0.6098310291858678</v>
      </c>
      <c r="J45" s="72">
        <f>#N/A</f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24.55</v>
      </c>
      <c r="S45" s="72">
        <f>#N/A</f>
        <v>-12.64</v>
      </c>
      <c r="T45" s="75">
        <f>#N/A</f>
        <v>0.485132382892057</v>
      </c>
      <c r="U45" s="73">
        <f>F45-березень!F45</f>
        <v>12</v>
      </c>
      <c r="V45" s="98">
        <f>G45-березень!G45</f>
        <v>3.58</v>
      </c>
      <c r="W45" s="74">
        <f>#N/A</f>
        <v>-8.42</v>
      </c>
      <c r="X45" s="75">
        <f>V45/U45</f>
        <v>0.29833333333333334</v>
      </c>
      <c r="Y45" s="465">
        <f>#N/A</f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>#N/A</f>
        <v>-1.18</v>
      </c>
      <c r="I46" s="208"/>
      <c r="J46" s="108">
        <f>#N/A</f>
        <v>-1.18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-27.35</v>
      </c>
      <c r="S46" s="108">
        <f>#N/A</f>
        <v>26.17</v>
      </c>
      <c r="T46" s="148">
        <f>#N/A</f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>#N/A</f>
        <v>0.5800000000000001</v>
      </c>
      <c r="X46" s="148"/>
      <c r="Y46" s="197">
        <f>#N/A</f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>#N/A</f>
        <v>2157.779999999999</v>
      </c>
      <c r="I47" s="208">
        <f>G47/F47</f>
        <v>1.024202090789302</v>
      </c>
      <c r="J47" s="108">
        <f>#N/A</f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73607.04</v>
      </c>
      <c r="S47" s="123">
        <f>#N/A</f>
        <v>17707.5</v>
      </c>
      <c r="T47" s="160">
        <f>#N/A</f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>#N/A</f>
        <v>1734.2900000000081</v>
      </c>
      <c r="X47" s="148">
        <f>V47/U47</f>
        <v>1.084568160096745</v>
      </c>
      <c r="Y47" s="197">
        <f>#N/A</f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-0.01</v>
      </c>
      <c r="T48" s="153">
        <f>#N/A</f>
        <v>0</v>
      </c>
      <c r="U48" s="73">
        <f>F48-березень!F48</f>
        <v>0</v>
      </c>
      <c r="V48" s="98">
        <f>G48-березень!G48</f>
        <v>-0.01</v>
      </c>
      <c r="W48" s="74">
        <f>#N/A</f>
        <v>-0.01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>#N/A</f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13998.42</v>
      </c>
      <c r="S49" s="85">
        <f>#N/A</f>
        <v>3924.74</v>
      </c>
      <c r="T49" s="153">
        <f>#N/A</f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>#N/A</f>
        <v>-583.0799999999981</v>
      </c>
      <c r="X49" s="75">
        <f>V49/U49</f>
        <v>0.8542300000000004</v>
      </c>
      <c r="Y49" s="197">
        <f>#N/A</f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>#N/A</f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59585.52</v>
      </c>
      <c r="S50" s="85">
        <f>#N/A</f>
        <v>13773.450000000004</v>
      </c>
      <c r="T50" s="153">
        <f>#N/A</f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>#N/A</f>
        <v>2314.8699999999953</v>
      </c>
      <c r="X50" s="75">
        <f>V50/U50</f>
        <v>1.1402951515151512</v>
      </c>
      <c r="Y50" s="197">
        <f>#N/A</f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>#N/A</f>
        <v>2.5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F52-березень!F52</f>
        <v>0</v>
      </c>
      <c r="V52" s="99">
        <f>G52-березень!G52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>#N/A</f>
        <v>1.1212768101288693</v>
      </c>
      <c r="J53" s="104">
        <f>G53-E53</f>
        <v>-31113.11</v>
      </c>
      <c r="K53" s="156">
        <f>#N/A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>#N/A</f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>#N/A</f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>#N/A</f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>#N/A</f>
        <v>0</v>
      </c>
      <c r="X54" s="155" t="e">
        <f>V54/U54</f>
        <v>#DIV/0!</v>
      </c>
      <c r="Y54" s="197">
        <f>#N/A</f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>#N/A</f>
        <v>1237.0900000000001</v>
      </c>
      <c r="I55" s="213">
        <f>#N/A</f>
        <v>2.2369910407167426</v>
      </c>
      <c r="J55" s="115">
        <f>#N/A</f>
        <v>-2762.83</v>
      </c>
      <c r="K55" s="155">
        <f>#N/A</f>
        <v>0.447434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7806.86</v>
      </c>
      <c r="S55" s="115">
        <f>#N/A</f>
        <v>-5569.69</v>
      </c>
      <c r="T55" s="155">
        <f>#N/A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>#N/A</f>
        <v>717.398</v>
      </c>
      <c r="X55" s="155">
        <f>#N/A</f>
        <v>2.7080823424650355</v>
      </c>
      <c r="Y55" s="197">
        <f>#N/A</f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>#N/A</f>
        <v>9.82</v>
      </c>
      <c r="I56" s="213">
        <f>#N/A</f>
        <v>1.233809523809524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82.8</v>
      </c>
      <c r="S56" s="115">
        <f>#N/A</f>
        <v>-30.979999999999997</v>
      </c>
      <c r="T56" s="155">
        <f>#N/A</f>
        <v>0.6258454106280193</v>
      </c>
      <c r="U56" s="107">
        <f>F56-березень!F56</f>
        <v>14</v>
      </c>
      <c r="V56" s="110">
        <f>G56-березень!G56</f>
        <v>0</v>
      </c>
      <c r="W56" s="111">
        <f>#N/A</f>
        <v>-14</v>
      </c>
      <c r="X56" s="155">
        <f>#N/A</f>
        <v>0</v>
      </c>
      <c r="Y56" s="197">
        <f>#N/A</f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>#N/A</f>
        <v>-2.98</v>
      </c>
      <c r="I57" s="213">
        <f>#N/A</f>
        <v>0.404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>#N/A</f>
        <v>37.349999999999994</v>
      </c>
      <c r="I58" s="213">
        <f>#N/A</f>
        <v>1.1791968526603656</v>
      </c>
      <c r="J58" s="115">
        <f>#N/A</f>
        <v>-498.22</v>
      </c>
      <c r="K58" s="155">
        <f>#N/A</f>
        <v>0.3303494623655914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394.48</v>
      </c>
      <c r="S58" s="115">
        <f>#N/A</f>
        <v>-148.70000000000002</v>
      </c>
      <c r="T58" s="155">
        <f>#N/A</f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>#N/A</f>
        <v>-38.81</v>
      </c>
      <c r="X58" s="155">
        <f>#N/A</f>
        <v>0.35316666666666663</v>
      </c>
      <c r="Y58" s="197">
        <f>#N/A</f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>#N/A</f>
        <v>9.219999999999999</v>
      </c>
      <c r="I59" s="213">
        <f>#N/A</f>
        <v>1.3073333333333332</v>
      </c>
      <c r="J59" s="115">
        <f>#N/A</f>
        <v>-76.28</v>
      </c>
      <c r="K59" s="155">
        <f>#N/A</f>
        <v>0.3395670995670996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38.21</v>
      </c>
      <c r="T59" s="155">
        <f>#N/A</f>
        <v>38.83168316831683</v>
      </c>
      <c r="U59" s="107">
        <f>F59-березень!F59</f>
        <v>10</v>
      </c>
      <c r="V59" s="110">
        <f>G59-березень!G59</f>
        <v>30.6</v>
      </c>
      <c r="W59" s="111">
        <f>#N/A</f>
        <v>20.6</v>
      </c>
      <c r="X59" s="155">
        <f>#N/A</f>
        <v>3.06</v>
      </c>
      <c r="Y59" s="197">
        <f>#N/A</f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>#N/A</f>
        <v>-7.610000000000014</v>
      </c>
      <c r="I60" s="213">
        <f>#N/A</f>
        <v>0.9801822916666666</v>
      </c>
      <c r="J60" s="115">
        <f>#N/A</f>
        <v>-907.61</v>
      </c>
      <c r="K60" s="155">
        <f>#N/A</f>
        <v>0.2931386292834891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393.47</v>
      </c>
      <c r="S60" s="115">
        <f>#N/A</f>
        <v>-17.08000000000004</v>
      </c>
      <c r="T60" s="155">
        <f>#N/A</f>
        <v>0.9565913538516277</v>
      </c>
      <c r="U60" s="107">
        <f>F60-березень!F60</f>
        <v>100</v>
      </c>
      <c r="V60" s="110">
        <f>G60-березень!G60</f>
        <v>96.06</v>
      </c>
      <c r="W60" s="111">
        <f>#N/A</f>
        <v>-3.9399999999999977</v>
      </c>
      <c r="X60" s="155">
        <f>#N/A</f>
        <v>0.9606</v>
      </c>
      <c r="Y60" s="197">
        <f>#N/A</f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>#N/A</f>
        <v>802.4599999999991</v>
      </c>
      <c r="I62" s="213">
        <f>#N/A</f>
        <v>1.1071375166889184</v>
      </c>
      <c r="J62" s="115">
        <f>#N/A</f>
        <v>-12967.54</v>
      </c>
      <c r="K62" s="155">
        <f>#N/A</f>
        <v>0.3900498588899341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4681.51</v>
      </c>
      <c r="S62" s="115">
        <f>#N/A</f>
        <v>3610.949999999999</v>
      </c>
      <c r="T62" s="155">
        <f>#N/A</f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>#N/A</f>
        <v>290.5199999999995</v>
      </c>
      <c r="X62" s="155">
        <f>#N/A</f>
        <v>1.1613999999999998</v>
      </c>
      <c r="Y62" s="197">
        <f>#N/A</f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>#N/A</f>
        <v>23.850000000000023</v>
      </c>
      <c r="I63" s="213">
        <f>#N/A</f>
        <v>1.0957831325301206</v>
      </c>
      <c r="J63" s="115">
        <f>#N/A</f>
        <v>-494.15</v>
      </c>
      <c r="K63" s="155">
        <f>#N/A</f>
        <v>0.35573663624511087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175.37</v>
      </c>
      <c r="S63" s="115">
        <f>#N/A</f>
        <v>97.48000000000002</v>
      </c>
      <c r="T63" s="155">
        <f>#N/A</f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>#N/A</f>
        <v>6.690000000000026</v>
      </c>
      <c r="X63" s="155">
        <f>#N/A</f>
        <v>1.1045312500000004</v>
      </c>
      <c r="Y63" s="197">
        <f>#N/A</f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>#N/A</f>
        <v>1.0600000000000005</v>
      </c>
      <c r="I64" s="213">
        <f>#N/A</f>
        <v>1.0883333333333334</v>
      </c>
      <c r="J64" s="115">
        <f>#N/A</f>
        <v>-30.939999999999998</v>
      </c>
      <c r="K64" s="155">
        <f>#N/A</f>
        <v>0.2968181818181818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11.36</v>
      </c>
      <c r="S64" s="115">
        <f>#N/A</f>
        <v>1.700000000000001</v>
      </c>
      <c r="T64" s="155">
        <f>#N/A</f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>#N/A</f>
        <v>1.3000000000000007</v>
      </c>
      <c r="X64" s="155">
        <f>#N/A</f>
        <v>1.3250000000000002</v>
      </c>
      <c r="Y64" s="197">
        <f>#N/A</f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>#N/A</f>
        <v>215.69000000000005</v>
      </c>
      <c r="I65" s="213">
        <f>#N/A</f>
        <v>1.1044938812289864</v>
      </c>
      <c r="J65" s="115">
        <f>#N/A</f>
        <v>-3720.17</v>
      </c>
      <c r="K65" s="155">
        <f>#N/A</f>
        <v>0.37997166666666665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2187.7</v>
      </c>
      <c r="S65" s="115">
        <f>#N/A</f>
        <v>92.13000000000011</v>
      </c>
      <c r="T65" s="155">
        <f>#N/A</f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>#N/A</f>
        <v>79.26000000000022</v>
      </c>
      <c r="X65" s="155">
        <f>#N/A</f>
        <v>1.1585200000000004</v>
      </c>
      <c r="Y65" s="197">
        <f>#N/A</f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>#N/A</f>
        <v>-37.389999999999986</v>
      </c>
      <c r="I66" s="213">
        <f>#N/A</f>
        <v>0.8613336300252189</v>
      </c>
      <c r="J66" s="115">
        <f>#N/A</f>
        <v>-633.75</v>
      </c>
      <c r="K66" s="155">
        <f>#N/A</f>
        <v>0.2681870669745958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289.26</v>
      </c>
      <c r="S66" s="115">
        <f>#N/A</f>
        <v>-57.00999999999999</v>
      </c>
      <c r="T66" s="155">
        <f>#N/A</f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>#N/A</f>
        <v>-2.5500000000000114</v>
      </c>
      <c r="X66" s="155">
        <f>#N/A</f>
        <v>0.9657718120805368</v>
      </c>
      <c r="Y66" s="197">
        <f>#N/A</f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>#N/A</f>
        <v>-38.91</v>
      </c>
      <c r="I67" s="209">
        <f>#N/A</f>
        <v>0.8258437024438278</v>
      </c>
      <c r="J67" s="72">
        <f>#N/A</f>
        <v>-543.69</v>
      </c>
      <c r="K67" s="75">
        <f>#N/A</f>
        <v>0.2533781928041747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255.38</v>
      </c>
      <c r="S67" s="203">
        <f>#N/A</f>
        <v>-70.87</v>
      </c>
      <c r="T67" s="204">
        <f>#N/A</f>
        <v>0.7224919727464953</v>
      </c>
      <c r="U67" s="73">
        <f>F67-березень!F67</f>
        <v>63</v>
      </c>
      <c r="V67" s="98">
        <f>G67-березень!G67</f>
        <v>60.05</v>
      </c>
      <c r="W67" s="74">
        <f>#N/A</f>
        <v>-2.950000000000003</v>
      </c>
      <c r="X67" s="75">
        <f>#N/A</f>
        <v>0.9531746031746031</v>
      </c>
      <c r="Y67" s="197">
        <f>#N/A</f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>#N/A</f>
        <v>-0.14</v>
      </c>
      <c r="I68" s="209">
        <f>#N/A</f>
        <v>0.3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0.12</v>
      </c>
      <c r="S68" s="203">
        <f>#N/A</f>
        <v>-0.06</v>
      </c>
      <c r="T68" s="204">
        <f>#N/A</f>
        <v>0.5</v>
      </c>
      <c r="U68" s="73">
        <f>F68-березень!F68</f>
        <v>0.1</v>
      </c>
      <c r="V68" s="98">
        <f>G68-березень!G68</f>
        <v>0</v>
      </c>
      <c r="W68" s="74">
        <f>#N/A</f>
        <v>-0.1</v>
      </c>
      <c r="X68" s="75"/>
      <c r="Y68" s="197">
        <f>#N/A</f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F69-березень!F69</f>
        <v>0</v>
      </c>
      <c r="V69" s="98">
        <f>G69-березень!G69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>#N/A</f>
        <v>1.6699999999999946</v>
      </c>
      <c r="I70" s="209">
        <f>#N/A</f>
        <v>1.0362885701868751</v>
      </c>
      <c r="J70" s="72">
        <f>#N/A</f>
        <v>-89.11000000000001</v>
      </c>
      <c r="K70" s="75">
        <f>#N/A</f>
        <v>0.34861111111111104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33.77</v>
      </c>
      <c r="S70" s="203">
        <f>#N/A</f>
        <v>13.919999999999995</v>
      </c>
      <c r="T70" s="204">
        <f>#N/A</f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>#N/A</f>
        <v>0.4999999999999929</v>
      </c>
      <c r="X70" s="75">
        <f>#N/A</f>
        <v>1.0438596491228063</v>
      </c>
      <c r="Y70" s="197">
        <f>#N/A</f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F71-березень!F71</f>
        <v>0</v>
      </c>
      <c r="V71" s="110">
        <f>G71-березень!G71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>#N/A</f>
        <v>-574.6200000000001</v>
      </c>
      <c r="I72" s="213">
        <f>#N/A</f>
        <v>0.7797251451900408</v>
      </c>
      <c r="J72" s="115">
        <f>#N/A</f>
        <v>-6135.97</v>
      </c>
      <c r="K72" s="155">
        <f>#N/A</f>
        <v>0.24896328029375764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3536.21</v>
      </c>
      <c r="S72" s="115">
        <f>#N/A</f>
        <v>-1502.18</v>
      </c>
      <c r="T72" s="155">
        <f>#N/A</f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>#N/A</f>
        <v>-144.67000000000007</v>
      </c>
      <c r="X72" s="155">
        <f>#N/A</f>
        <v>0.7872499999999999</v>
      </c>
      <c r="Y72" s="197">
        <f>#N/A</f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F73-березень!F73</f>
        <v>0</v>
      </c>
      <c r="V73" s="110">
        <f>G73-березень!G73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F74-березень!F74</f>
        <v>0</v>
      </c>
      <c r="V74" s="110">
        <f>G74-березень!G74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F75-березень!F75</f>
        <v>0</v>
      </c>
      <c r="V75" s="110">
        <f>G75-березень!G75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F76-березень!F76</f>
        <v>20</v>
      </c>
      <c r="V76" s="110">
        <f>G76-березень!G76</f>
        <v>0</v>
      </c>
      <c r="W76" s="111">
        <f>#N/A</f>
        <v>-20</v>
      </c>
      <c r="X76" s="155">
        <f>#N/A</f>
        <v>0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>#N/A</f>
        <v>-7.73</v>
      </c>
      <c r="I77" s="213">
        <f>G77/F77</f>
        <v>0.38011226944667204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>#N/A</f>
        <v>-12.110000000000001</v>
      </c>
      <c r="T77" s="155">
        <f>#N/A</f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>#N/A</f>
        <v>-2.9000000000000004</v>
      </c>
      <c r="X77" s="155">
        <f>#N/A</f>
        <v>0</v>
      </c>
      <c r="Y77" s="197">
        <f>#N/A</f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>#N/A</f>
        <v>0.5</v>
      </c>
      <c r="I78" s="213" t="e">
        <f>G78/F78</f>
        <v>#DIV/0!</v>
      </c>
      <c r="J78" s="115">
        <f>#N/A</f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>#N/A</f>
        <v>5.75</v>
      </c>
      <c r="T78" s="155">
        <f>#N/A</f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>#N/A</f>
        <v>0.04999999999999999</v>
      </c>
      <c r="X78" s="155"/>
      <c r="Y78" s="197">
        <f>#N/A</f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>#N/A</f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>#N/A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>#N/A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>#N/A</f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0.12</v>
      </c>
      <c r="S88" s="117">
        <f>#N/A</f>
        <v>1570.74</v>
      </c>
      <c r="T88" s="147">
        <f>#N/A</f>
        <v>13090.5</v>
      </c>
      <c r="U88" s="112">
        <f>F88-березень!F88</f>
        <v>0</v>
      </c>
      <c r="V88" s="118">
        <f>G88-березень!G88</f>
        <v>764.3999999999999</v>
      </c>
      <c r="W88" s="117">
        <f>#N/A</f>
        <v>764.3999999999999</v>
      </c>
      <c r="X88" s="147" t="e">
        <f>V88/U88</f>
        <v>#DIV/0!</v>
      </c>
      <c r="Y88" s="197">
        <f>#N/A</f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>#N/A</f>
        <v>-1553.64</v>
      </c>
      <c r="I89" s="213">
        <f>G89/F89</f>
        <v>0.4846965174129353</v>
      </c>
      <c r="J89" s="117">
        <f>#N/A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302.92</v>
      </c>
      <c r="S89" s="117">
        <f>#N/A</f>
        <v>1158.4399999999998</v>
      </c>
      <c r="T89" s="147">
        <f>#N/A</f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>#N/A</f>
        <v>-740.3500000000001</v>
      </c>
      <c r="X89" s="147">
        <f>V89/U89</f>
        <v>0.2596499999999999</v>
      </c>
      <c r="Y89" s="197">
        <f>#N/A</f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>#N/A</f>
        <v>-6251.63</v>
      </c>
      <c r="I90" s="213">
        <f>G90/F90</f>
        <v>0.21854625</v>
      </c>
      <c r="J90" s="117">
        <f>#N/A</f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1821.45</v>
      </c>
      <c r="S90" s="117">
        <f>#N/A</f>
        <v>-73.08000000000015</v>
      </c>
      <c r="T90" s="147">
        <f>#N/A</f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>#N/A</f>
        <v>-1709.42</v>
      </c>
      <c r="X90" s="147">
        <f>V90/U90</f>
        <v>0.14528999999999997</v>
      </c>
      <c r="Y90" s="197">
        <f>#N/A</f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>#N/A</f>
        <v>-4</v>
      </c>
      <c r="I91" s="213">
        <f>G91/F91</f>
        <v>0.5</v>
      </c>
      <c r="J91" s="117">
        <f>#N/A</f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5</v>
      </c>
      <c r="S91" s="117">
        <f>#N/A</f>
        <v>-1</v>
      </c>
      <c r="T91" s="147">
        <f>#N/A</f>
        <v>0.8</v>
      </c>
      <c r="U91" s="112">
        <f>F91-березень!F91</f>
        <v>2</v>
      </c>
      <c r="V91" s="118">
        <f>G91-березень!G91</f>
        <v>1</v>
      </c>
      <c r="W91" s="117">
        <f>#N/A</f>
        <v>-1</v>
      </c>
      <c r="X91" s="147">
        <f>V91/U91</f>
        <v>0.5</v>
      </c>
      <c r="Y91" s="197">
        <f>#N/A</f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>#N/A</f>
        <v>-7044.839</v>
      </c>
      <c r="I92" s="216">
        <f>G92/F92</f>
        <v>0.4044649999590006</v>
      </c>
      <c r="J92" s="131">
        <f>#N/A</f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2129.48</v>
      </c>
      <c r="S92" s="117">
        <f>#N/A</f>
        <v>2655.11</v>
      </c>
      <c r="T92" s="147">
        <f>#N/A</f>
        <v>2.24683490805267</v>
      </c>
      <c r="U92" s="129">
        <f>F92-березень!F92</f>
        <v>3002</v>
      </c>
      <c r="V92" s="174">
        <f>G92-березень!G92</f>
        <v>1315.63</v>
      </c>
      <c r="W92" s="131">
        <f>#N/A</f>
        <v>-1686.37</v>
      </c>
      <c r="X92" s="151">
        <f>V92/U92</f>
        <v>0.4382511658894071</v>
      </c>
      <c r="Y92" s="197">
        <f>#N/A</f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>#N/A</f>
        <v>-9.7</v>
      </c>
      <c r="I93" s="213"/>
      <c r="J93" s="117">
        <f>#N/A</f>
        <v>-41.7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9.25</v>
      </c>
      <c r="S93" s="117">
        <f>#N/A</f>
        <v>-7.95</v>
      </c>
      <c r="T93" s="147">
        <f>#N/A</f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>#N/A</f>
        <v>-3.94</v>
      </c>
      <c r="X93" s="147"/>
      <c r="Y93" s="197">
        <f>#N/A</f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F94-березень!F94</f>
        <v>0</v>
      </c>
      <c r="V94" s="118">
        <f>G94-березень!G94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>#N/A</f>
        <v>-229.75</v>
      </c>
      <c r="I95" s="213">
        <f>G95/F95</f>
        <v>0.9189151034957384</v>
      </c>
      <c r="J95" s="117">
        <f>#N/A</f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2231.54</v>
      </c>
      <c r="S95" s="117">
        <f>#N/A</f>
        <v>372.15999999999985</v>
      </c>
      <c r="T95" s="147">
        <f>#N/A</f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>#N/A</f>
        <v>88.65000000000009</v>
      </c>
      <c r="X95" s="147">
        <f>V95/U95</f>
        <v>7.470802919708122</v>
      </c>
      <c r="Y95" s="197">
        <f>#N/A</f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G96-березень!G96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>#N/A</f>
        <v>-239.44999999999982</v>
      </c>
      <c r="I97" s="216">
        <f>G97/F97</f>
        <v>0.9158185237919457</v>
      </c>
      <c r="J97" s="131">
        <f>#N/A</f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2240.82</v>
      </c>
      <c r="S97" s="117">
        <f>#N/A</f>
        <v>364.17999999999984</v>
      </c>
      <c r="T97" s="147">
        <f>#N/A</f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>#N/A</f>
        <v>84.71000000000049</v>
      </c>
      <c r="X97" s="151">
        <f>V97/U97</f>
        <v>5.7858757062147665</v>
      </c>
      <c r="Y97" s="197">
        <f>#N/A</f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>#N/A</f>
        <v>1.9900000000000002</v>
      </c>
      <c r="I98" s="213">
        <f>G98/F98</f>
        <v>1.1422444603288062</v>
      </c>
      <c r="J98" s="117">
        <f>#N/A</f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7.6</v>
      </c>
      <c r="S98" s="117">
        <f>#N/A</f>
        <v>8.38</v>
      </c>
      <c r="T98" s="147">
        <f>#N/A</f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>#N/A</f>
        <v>-2.7947799999999994</v>
      </c>
      <c r="X98" s="147">
        <f>V98/U98</f>
        <v>0.523463795743404</v>
      </c>
      <c r="Y98" s="197">
        <f>#N/A</f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>#N/A</f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>#N/A</f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500"/>
      <c r="H106" s="500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2.05247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645</v>
      </c>
      <c r="G112" s="435">
        <f>#N/A</f>
        <v>662.3</v>
      </c>
      <c r="H112" s="278">
        <f>#N/A</f>
        <v>17.30000000000001</v>
      </c>
      <c r="I112" s="436">
        <f>G112/F112</f>
        <v>1.0268217054263564</v>
      </c>
      <c r="J112" s="278">
        <f>#N/A</f>
        <v>-1432.7</v>
      </c>
      <c r="K112" s="436">
        <f>G112/E112</f>
        <v>0.3161336515513126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580.2</v>
      </c>
      <c r="S112" s="278">
        <f>#N/A</f>
        <v>82.09999999999998</v>
      </c>
      <c r="T112" s="436">
        <f>G112/R112</f>
        <v>1.1415029300241295</v>
      </c>
      <c r="U112" s="278">
        <f>#N/A</f>
        <v>168</v>
      </c>
      <c r="V112" s="288">
        <f>#N/A</f>
        <v>172.05000000000004</v>
      </c>
      <c r="W112" s="278">
        <f>#N/A</f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34942.189</v>
      </c>
      <c r="G124" s="295">
        <f>#N/A</f>
        <v>9567.269999999997</v>
      </c>
      <c r="H124" s="295">
        <f>#N/A</f>
        <v>-25374.919</v>
      </c>
      <c r="I124" s="447">
        <f>#N/A</f>
        <v>0.27380282328619987</v>
      </c>
      <c r="J124" s="295">
        <f>#N/A</f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524168.549</v>
      </c>
      <c r="G125" s="295">
        <f>#N/A</f>
        <v>524410.6799999999</v>
      </c>
      <c r="H125" s="295">
        <f>#N/A</f>
        <v>242.1309999999903</v>
      </c>
      <c r="I125" s="447">
        <f>#N/A</f>
        <v>1.0004619334762872</v>
      </c>
      <c r="J125" s="295">
        <f>#N/A</f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846255.279</v>
      </c>
      <c r="G130" s="314">
        <f>#N/A</f>
        <v>524410.6799999999</v>
      </c>
      <c r="H130" s="314">
        <f>#N/A</f>
        <v>-321844.599</v>
      </c>
      <c r="I130" s="449">
        <f>#N/A</f>
        <v>0.6196837916564417</v>
      </c>
      <c r="J130" s="314">
        <f>#N/A</f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42</v>
      </c>
      <c r="G140" s="333">
        <f>#N/A</f>
        <v>51.82</v>
      </c>
      <c r="H140" s="333">
        <f>#N/A</f>
        <v>9.82</v>
      </c>
      <c r="I140" s="442">
        <f>#N/A</f>
        <v>1.233809523809524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82.8</v>
      </c>
      <c r="S140" s="333">
        <f>#N/A</f>
        <v>-30.979999999999997</v>
      </c>
      <c r="T140" s="442">
        <f>#N/A</f>
        <v>0.6258454106280193</v>
      </c>
      <c r="U140" s="333">
        <f>#N/A</f>
        <v>14</v>
      </c>
      <c r="V140" s="333">
        <f>#N/A</f>
        <v>0</v>
      </c>
      <c r="W140" s="333">
        <f>#N/A</f>
        <v>-14</v>
      </c>
      <c r="X140" s="357">
        <f>#N/A</f>
        <v>0</v>
      </c>
      <c r="Y140" s="446">
        <f>#N/A</f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5</v>
      </c>
      <c r="G141" s="338">
        <f>#N/A</f>
        <v>2.02</v>
      </c>
      <c r="H141" s="338">
        <f>#N/A</f>
        <v>-2.98</v>
      </c>
      <c r="I141" s="443">
        <f>#N/A</f>
        <v>0.404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208.43</v>
      </c>
      <c r="G142" s="323">
        <f>#N/A</f>
        <v>245.78</v>
      </c>
      <c r="H142" s="323">
        <f>#N/A</f>
        <v>37.349999999999994</v>
      </c>
      <c r="I142" s="357">
        <f>#N/A</f>
        <v>1.1791968526603656</v>
      </c>
      <c r="J142" s="323">
        <f>#N/A</f>
        <v>-498.22</v>
      </c>
      <c r="K142" s="357">
        <f>#N/A</f>
        <v>0.3303494623655914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394.48</v>
      </c>
      <c r="S142" s="323">
        <f>#N/A</f>
        <v>-148.70000000000002</v>
      </c>
      <c r="T142" s="357">
        <f>#N/A</f>
        <v>0.6230480632731697</v>
      </c>
      <c r="U142" s="323">
        <f>#N/A</f>
        <v>60</v>
      </c>
      <c r="V142" s="323">
        <f>#N/A</f>
        <v>21.189999999999998</v>
      </c>
      <c r="W142" s="323">
        <f>#N/A</f>
        <v>-38.81</v>
      </c>
      <c r="X142" s="357">
        <f>#N/A</f>
        <v>0.35316666666666663</v>
      </c>
      <c r="Y142" s="446">
        <f>#N/A</f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30</v>
      </c>
      <c r="G143" s="323">
        <f>#N/A</f>
        <v>39.22</v>
      </c>
      <c r="H143" s="323">
        <f>#N/A</f>
        <v>9.219999999999999</v>
      </c>
      <c r="I143" s="357">
        <f>#N/A</f>
        <v>1.3073333333333332</v>
      </c>
      <c r="J143" s="323">
        <f>#N/A</f>
        <v>-76.28</v>
      </c>
      <c r="K143" s="357">
        <f>#N/A</f>
        <v>0.3395670995670996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1.01</v>
      </c>
      <c r="S143" s="323">
        <f>#N/A</f>
        <v>38.21</v>
      </c>
      <c r="T143" s="357">
        <f>#N/A</f>
        <v>38.83168316831683</v>
      </c>
      <c r="U143" s="323">
        <f>#N/A</f>
        <v>10</v>
      </c>
      <c r="V143" s="323">
        <f>#N/A</f>
        <v>30.6</v>
      </c>
      <c r="W143" s="323">
        <f>#N/A</f>
        <v>20.6</v>
      </c>
      <c r="X143" s="357">
        <f>#N/A</f>
        <v>3.06</v>
      </c>
      <c r="Y143" s="446">
        <f>#N/A</f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12.47</v>
      </c>
      <c r="G145" s="345">
        <f>#N/A</f>
        <v>4.74</v>
      </c>
      <c r="H145" s="345">
        <f>#N/A</f>
        <v>-7.73</v>
      </c>
      <c r="I145" s="444">
        <f>#N/A</f>
        <v>0.38011226944667204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16.85</v>
      </c>
      <c r="S145" s="345">
        <f>#N/A</f>
        <v>-12.110000000000001</v>
      </c>
      <c r="T145" s="444">
        <f>#N/A</f>
        <v>0.2813056379821958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0.5</v>
      </c>
      <c r="H146" s="345">
        <f>#N/A</f>
        <v>0.5</v>
      </c>
      <c r="I146" s="444" t="e">
        <f>#N/A</f>
        <v>#DIV/0!</v>
      </c>
      <c r="J146" s="345">
        <f>#N/A</f>
        <v>0.5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-5.25</v>
      </c>
      <c r="S146" s="345">
        <f>#N/A</f>
        <v>5.75</v>
      </c>
      <c r="T146" s="444">
        <f>#N/A</f>
        <v>-0.09523809523809523</v>
      </c>
      <c r="U146" s="345">
        <f>#N/A</f>
        <v>0</v>
      </c>
      <c r="V146" s="345">
        <f>#N/A</f>
        <v>0.04999999999999999</v>
      </c>
      <c r="W146" s="345">
        <f>#N/A</f>
        <v>0.04999999999999999</v>
      </c>
      <c r="X146" s="444">
        <f>#N/A</f>
        <v>0</v>
      </c>
      <c r="Y146" s="446">
        <f>#N/A</f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>#N/A</f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384</v>
      </c>
      <c r="G150" s="323">
        <f>#N/A</f>
        <v>376.39</v>
      </c>
      <c r="H150" s="323">
        <f>#N/A</f>
        <v>-7.610000000000014</v>
      </c>
      <c r="I150" s="357">
        <f>#N/A</f>
        <v>0.9801822916666666</v>
      </c>
      <c r="J150" s="323">
        <f>#N/A</f>
        <v>-907.61</v>
      </c>
      <c r="K150" s="357">
        <f>#N/A</f>
        <v>0.2931386292834891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393.47</v>
      </c>
      <c r="S150" s="323">
        <f>#N/A</f>
        <v>-17.08000000000004</v>
      </c>
      <c r="T150" s="357">
        <f>#N/A</f>
        <v>0.9565913538516277</v>
      </c>
      <c r="U150" s="323">
        <f>#N/A</f>
        <v>100</v>
      </c>
      <c r="V150" s="323">
        <f>#N/A</f>
        <v>96.06</v>
      </c>
      <c r="W150" s="323">
        <f>#N/A</f>
        <v>-3.9399999999999977</v>
      </c>
      <c r="X150" s="357">
        <f>#N/A</f>
        <v>0.9606</v>
      </c>
      <c r="Y150" s="446">
        <f>#N/A</f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7490</v>
      </c>
      <c r="G152" s="360">
        <f>#N/A</f>
        <v>8292.46</v>
      </c>
      <c r="H152" s="360">
        <f>#N/A</f>
        <v>802.4599999999991</v>
      </c>
      <c r="I152" s="362">
        <f>#N/A</f>
        <v>1.1071375166889184</v>
      </c>
      <c r="J152" s="360">
        <f>#N/A</f>
        <v>-12967.54</v>
      </c>
      <c r="K152" s="362">
        <f>#N/A</f>
        <v>0.3900498588899341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4681.51</v>
      </c>
      <c r="S152" s="360">
        <f>#N/A</f>
        <v>3610.949999999999</v>
      </c>
      <c r="T152" s="362">
        <f>#N/A</f>
        <v>1.771321646220984</v>
      </c>
      <c r="U152" s="360">
        <f>#N/A</f>
        <v>1800</v>
      </c>
      <c r="V152" s="360">
        <f>#N/A</f>
        <v>2090.5199999999995</v>
      </c>
      <c r="W152" s="360">
        <f>#N/A</f>
        <v>290.5199999999995</v>
      </c>
      <c r="X152" s="362">
        <f>#N/A</f>
        <v>1.1613999999999998</v>
      </c>
      <c r="Y152" s="446">
        <f>#N/A</f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249</v>
      </c>
      <c r="G153" s="360">
        <f>#N/A</f>
        <v>272.85</v>
      </c>
      <c r="H153" s="360">
        <f>#N/A</f>
        <v>23.850000000000023</v>
      </c>
      <c r="I153" s="362">
        <f>#N/A</f>
        <v>1.0957831325301206</v>
      </c>
      <c r="J153" s="360">
        <f>#N/A</f>
        <v>-494.15</v>
      </c>
      <c r="K153" s="362">
        <f>#N/A</f>
        <v>0.35573663624511087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175.37</v>
      </c>
      <c r="S153" s="360">
        <f>#N/A</f>
        <v>97.48000000000002</v>
      </c>
      <c r="T153" s="362">
        <f>#N/A</f>
        <v>1.5558533386554143</v>
      </c>
      <c r="U153" s="360">
        <f>#N/A</f>
        <v>64</v>
      </c>
      <c r="V153" s="360">
        <f>#N/A</f>
        <v>70.69000000000003</v>
      </c>
      <c r="W153" s="360">
        <f>#N/A</f>
        <v>6.690000000000026</v>
      </c>
      <c r="X153" s="362">
        <f>#N/A</f>
        <v>1.1045312500000004</v>
      </c>
      <c r="Y153" s="446">
        <f>#N/A</f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12</v>
      </c>
      <c r="G154" s="360">
        <f>#N/A</f>
        <v>13.06</v>
      </c>
      <c r="H154" s="360">
        <f>#N/A</f>
        <v>1.0600000000000005</v>
      </c>
      <c r="I154" s="362">
        <f>#N/A</f>
        <v>1.0883333333333334</v>
      </c>
      <c r="J154" s="360">
        <f>#N/A</f>
        <v>-30.939999999999998</v>
      </c>
      <c r="K154" s="362">
        <f>#N/A</f>
        <v>0.2968181818181818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11.36</v>
      </c>
      <c r="S154" s="360">
        <f>#N/A</f>
        <v>1.700000000000001</v>
      </c>
      <c r="T154" s="362">
        <f>#N/A</f>
        <v>1.1496478873239437</v>
      </c>
      <c r="U154" s="360">
        <f>#N/A</f>
        <v>4</v>
      </c>
      <c r="V154" s="360">
        <f>#N/A</f>
        <v>5.300000000000001</v>
      </c>
      <c r="W154" s="360">
        <f>#N/A</f>
        <v>1.3000000000000007</v>
      </c>
      <c r="X154" s="362">
        <f>#N/A</f>
        <v>1.3250000000000002</v>
      </c>
      <c r="Y154" s="446">
        <f>#N/A</f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8135</v>
      </c>
      <c r="G155" s="351">
        <f>#N/A</f>
        <v>8954.759999999998</v>
      </c>
      <c r="H155" s="351">
        <f>#N/A</f>
        <v>819.7599999999991</v>
      </c>
      <c r="I155" s="189">
        <f>G155/F155</f>
        <v>1.1007695144437613</v>
      </c>
      <c r="J155" s="351">
        <f>#N/A</f>
        <v>-14400.240000000002</v>
      </c>
      <c r="K155" s="189">
        <f>G155/E155</f>
        <v>0.3834193962748875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5261.71</v>
      </c>
      <c r="S155" s="351">
        <f>#N/A</f>
        <v>3693.049999999999</v>
      </c>
      <c r="T155" s="189">
        <f>G155/R155</f>
        <v>1.701872585148174</v>
      </c>
      <c r="U155" s="351">
        <f>#N/A</f>
        <v>1968</v>
      </c>
      <c r="V155" s="351">
        <f>#N/A</f>
        <v>2262.5699999999997</v>
      </c>
      <c r="W155" s="351">
        <f>#N/A</f>
        <v>294.56999999999954</v>
      </c>
      <c r="X155" s="189">
        <f>V155/U155</f>
        <v>1.1496798780487802</v>
      </c>
      <c r="Y155" s="189">
        <f>#N/A</f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2608.65</v>
      </c>
      <c r="G159" s="348">
        <f>#N/A</f>
        <v>2034.03</v>
      </c>
      <c r="H159" s="348">
        <f>#N/A</f>
        <v>-574.6200000000001</v>
      </c>
      <c r="I159" s="347">
        <f>#N/A</f>
        <v>0.7797251451900408</v>
      </c>
      <c r="J159" s="348">
        <f>#N/A</f>
        <v>-6135.97</v>
      </c>
      <c r="K159" s="347">
        <f>#N/A</f>
        <v>0.24896328029375764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3536.21</v>
      </c>
      <c r="S159" s="348">
        <f>#N/A</f>
        <v>-1502.18</v>
      </c>
      <c r="T159" s="347">
        <f>#N/A</f>
        <v>0.5752005678395796</v>
      </c>
      <c r="U159" s="348">
        <f>#N/A</f>
        <v>680</v>
      </c>
      <c r="V159" s="348">
        <f>#N/A</f>
        <v>535.3299999999999</v>
      </c>
      <c r="W159" s="348">
        <f>#N/A</f>
        <v>-144.67000000000007</v>
      </c>
      <c r="X159" s="347">
        <f>#N/A</f>
        <v>0.7872499999999999</v>
      </c>
      <c r="Y159" s="189">
        <f>#N/A</f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20</v>
      </c>
      <c r="G160" s="348">
        <f>#N/A</f>
        <v>0</v>
      </c>
      <c r="H160" s="348">
        <f>#N/A</f>
        <v>-20</v>
      </c>
      <c r="I160" s="347">
        <f>#N/A</f>
        <v>0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54.64</v>
      </c>
      <c r="S160" s="348">
        <f>#N/A</f>
        <v>-54.64</v>
      </c>
      <c r="T160" s="347">
        <f>#N/A</f>
        <v>0</v>
      </c>
      <c r="U160" s="348">
        <f>#N/A</f>
        <v>20</v>
      </c>
      <c r="V160" s="348">
        <f>#N/A</f>
        <v>0</v>
      </c>
      <c r="W160" s="348">
        <f>#N/A</f>
        <v>-20</v>
      </c>
      <c r="X160" s="347">
        <f>#N/A</f>
        <v>0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2628.65</v>
      </c>
      <c r="G161" s="351">
        <f>#N/A</f>
        <v>2034.03</v>
      </c>
      <c r="H161" s="351">
        <f>#N/A</f>
        <v>-594.6200000000001</v>
      </c>
      <c r="I161" s="189">
        <f>G161/F161</f>
        <v>0.7737926311985239</v>
      </c>
      <c r="J161" s="351">
        <f>#N/A</f>
        <v>-6310.37</v>
      </c>
      <c r="K161" s="189">
        <f>G161/E161</f>
        <v>0.24375988687023634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3590.85</v>
      </c>
      <c r="S161" s="351">
        <f>#N/A</f>
        <v>-1556.8200000000002</v>
      </c>
      <c r="T161" s="189">
        <f>G161/R161</f>
        <v>0.5664480554743306</v>
      </c>
      <c r="U161" s="351">
        <f>#N/A</f>
        <v>700</v>
      </c>
      <c r="V161" s="351">
        <f>#N/A</f>
        <v>535.3299999999999</v>
      </c>
      <c r="W161" s="351">
        <f>#N/A</f>
        <v>-164.67000000000007</v>
      </c>
      <c r="X161" s="189">
        <f>V161/U161</f>
        <v>0.7647571428571428</v>
      </c>
      <c r="Y161" s="189">
        <f>#N/A</f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6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5" sqref="G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221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219</v>
      </c>
      <c r="V3" s="482" t="s">
        <v>220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215</v>
      </c>
      <c r="G4" s="485" t="s">
        <v>31</v>
      </c>
      <c r="H4" s="487" t="s">
        <v>216</v>
      </c>
      <c r="I4" s="480" t="s">
        <v>217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223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218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>#N/A</f>
        <v>1.0154204671108236</v>
      </c>
      <c r="J8" s="104">
        <f>#N/A</f>
        <v>-1213515.7000000002</v>
      </c>
      <c r="K8" s="156">
        <f>#N/A</f>
        <v>0.23226005922434403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293545.77</v>
      </c>
      <c r="S8" s="103">
        <f>#N/A</f>
        <v>73572.32999999996</v>
      </c>
      <c r="T8" s="143">
        <f>#N/A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>#N/A</f>
        <v>1.0454550994936613</v>
      </c>
      <c r="Y8" s="199">
        <f>#N/A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>#N/A</f>
        <v>1.0458860372312728</v>
      </c>
      <c r="J9" s="108">
        <f>#N/A</f>
        <v>-737407.47</v>
      </c>
      <c r="K9" s="148">
        <f>#N/A</f>
        <v>0.22881702943830964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162187.36</v>
      </c>
      <c r="S9" s="109">
        <f>#N/A</f>
        <v>56608.17000000001</v>
      </c>
      <c r="T9" s="144">
        <f>#N/A</f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>#N/A</f>
        <v>1.1212560537861092</v>
      </c>
      <c r="Y9" s="200">
        <f>#N/A</f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>#N/A</f>
        <v>6956.190000000002</v>
      </c>
      <c r="I10" s="209">
        <f>#N/A</f>
        <v>1.0360651020563703</v>
      </c>
      <c r="J10" s="72">
        <f>#N/A</f>
        <v>-681968.11</v>
      </c>
      <c r="K10" s="75">
        <f>#N/A</f>
        <v>0.2266207871826247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148315.37</v>
      </c>
      <c r="S10" s="74">
        <f>#N/A</f>
        <v>51519.52000000002</v>
      </c>
      <c r="T10" s="145">
        <f>#N/A</f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>#N/A</f>
        <v>6945.440000000002</v>
      </c>
      <c r="X10" s="75">
        <f>#N/A</f>
        <v>1.106688786482335</v>
      </c>
      <c r="Y10" s="198">
        <f>#N/A</f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>#N/A</f>
        <v>1268.4899999999998</v>
      </c>
      <c r="I11" s="209">
        <f>#N/A</f>
        <v>1.1179475020223715</v>
      </c>
      <c r="J11" s="72">
        <f>#N/A</f>
        <v>-37876.81</v>
      </c>
      <c r="K11" s="75">
        <f>#N/A</f>
        <v>0.24094569138276553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9104.48</v>
      </c>
      <c r="S11" s="74">
        <f>#N/A</f>
        <v>2918.710000000001</v>
      </c>
      <c r="T11" s="145">
        <f>#N/A</f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>#N/A</f>
        <v>665.79</v>
      </c>
      <c r="X11" s="75">
        <f>#N/A</f>
        <v>1.1814141689373296</v>
      </c>
      <c r="Y11" s="198">
        <f>#N/A</f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>#N/A</f>
        <v>984.741</v>
      </c>
      <c r="I12" s="209">
        <f>#N/A</f>
        <v>1.4291915695937385</v>
      </c>
      <c r="J12" s="72">
        <f>#N/A</f>
        <v>-8720.85</v>
      </c>
      <c r="K12" s="75">
        <f>#N/A</f>
        <v>0.2732625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1764.69</v>
      </c>
      <c r="S12" s="74">
        <f>#N/A</f>
        <v>1514.46</v>
      </c>
      <c r="T12" s="145">
        <f>#N/A</f>
        <v>1.8582017238155144</v>
      </c>
      <c r="U12" s="73">
        <f>F12-лютий!F12</f>
        <v>830</v>
      </c>
      <c r="V12" s="98">
        <f>G12-лютий!G12</f>
        <v>1686.23</v>
      </c>
      <c r="W12" s="74">
        <f>#N/A</f>
        <v>856.23</v>
      </c>
      <c r="X12" s="75">
        <f>#N/A</f>
        <v>2.031602409638554</v>
      </c>
      <c r="Y12" s="198">
        <f>#N/A</f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>#N/A</f>
        <v>293.77999999999975</v>
      </c>
      <c r="I13" s="209">
        <f>#N/A</f>
        <v>1.096103896103896</v>
      </c>
      <c r="J13" s="72">
        <f>#N/A</f>
        <v>-8649.32</v>
      </c>
      <c r="K13" s="75">
        <f>#N/A</f>
        <v>0.2792233333333333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2629.16</v>
      </c>
      <c r="S13" s="74">
        <f>#N/A</f>
        <v>721.52</v>
      </c>
      <c r="T13" s="145">
        <f>#N/A</f>
        <v>1.274429855923565</v>
      </c>
      <c r="U13" s="73">
        <f>F13-лютий!F13</f>
        <v>571</v>
      </c>
      <c r="V13" s="98">
        <f>G13-лютий!G13</f>
        <v>649.21</v>
      </c>
      <c r="W13" s="74">
        <f>#N/A</f>
        <v>78.21000000000004</v>
      </c>
      <c r="X13" s="75">
        <f>#N/A</f>
        <v>1.1369702276707532</v>
      </c>
      <c r="Y13" s="198">
        <f>#N/A</f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>#N/A</f>
        <v>95.99000000000001</v>
      </c>
      <c r="I14" s="209">
        <f>#N/A</f>
        <v>1.4535746349761376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373.67</v>
      </c>
      <c r="S14" s="74">
        <f>#N/A</f>
        <v>-66.05000000000001</v>
      </c>
      <c r="T14" s="145">
        <f>#N/A</f>
        <v>0.8232397570048439</v>
      </c>
      <c r="U14" s="73">
        <f>F14-лютий!F14</f>
        <v>33</v>
      </c>
      <c r="V14" s="98">
        <f>G14-лютий!G14</f>
        <v>0</v>
      </c>
      <c r="W14" s="74">
        <f>#N/A</f>
        <v>-33</v>
      </c>
      <c r="X14" s="75">
        <f>#N/A</f>
        <v>0</v>
      </c>
      <c r="Y14" s="198">
        <f>#N/A</f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>#N/A</f>
        <v>277.62</v>
      </c>
      <c r="I15" s="208">
        <f>#N/A</f>
        <v>5.627</v>
      </c>
      <c r="J15" s="108">
        <f>#N/A</f>
        <v>-562.38</v>
      </c>
      <c r="K15" s="108">
        <f>#N/A</f>
        <v>37.513333333333335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-366.42</v>
      </c>
      <c r="S15" s="111">
        <f>#N/A</f>
        <v>704.04</v>
      </c>
      <c r="T15" s="146">
        <f>#N/A</f>
        <v>-0.9214016702145079</v>
      </c>
      <c r="U15" s="107">
        <f>F15-лютий!F15</f>
        <v>50</v>
      </c>
      <c r="V15" s="110">
        <f>G15-лютий!G15</f>
        <v>218.09</v>
      </c>
      <c r="W15" s="111">
        <f>#N/A</f>
        <v>168.09</v>
      </c>
      <c r="X15" s="148">
        <f>#N/A</f>
        <v>4.3618</v>
      </c>
      <c r="Y15" s="197">
        <f>#N/A</f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F16-лютий!F16</f>
        <v>0</v>
      </c>
      <c r="V16" s="110">
        <f>G16-лютий!G16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F17-лютий!F17</f>
        <v>0</v>
      </c>
      <c r="V17" s="110">
        <f>G17-лютий!G17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F18-лютий!F18</f>
        <v>0</v>
      </c>
      <c r="V18" s="110">
        <f>G18-лютий!G18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>#N/A</f>
        <v>-6009.419999999998</v>
      </c>
      <c r="I19" s="208">
        <f>#N/A</f>
        <v>0.8212280232039268</v>
      </c>
      <c r="J19" s="108">
        <f>#N/A</f>
        <v>-124122.42</v>
      </c>
      <c r="K19" s="108">
        <f>#N/A</f>
        <v>18.19412369503322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27633.86</v>
      </c>
      <c r="S19" s="111">
        <f>#N/A</f>
        <v>-28.279999999998836</v>
      </c>
      <c r="T19" s="146">
        <f>#N/A</f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>#N/A</f>
        <v>-5471.989999999998</v>
      </c>
      <c r="X19" s="148">
        <f>#N/A</f>
        <v>0.777099270846063</v>
      </c>
      <c r="Y19" s="197">
        <f>#N/A</f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>#N/A</f>
        <v>-576.6299999999992</v>
      </c>
      <c r="I20" s="211">
        <f>#N/A</f>
        <v>0.9563654937570942</v>
      </c>
      <c r="J20" s="171">
        <f>#N/A</f>
        <v>-54069.63</v>
      </c>
      <c r="K20" s="171">
        <f>#N/A</f>
        <v>18.945808598668826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17734.06</v>
      </c>
      <c r="S20" s="116">
        <f>#N/A</f>
        <v>-5095.6900000000005</v>
      </c>
      <c r="T20" s="172">
        <f>#N/A</f>
        <v>0.7126608345748238</v>
      </c>
      <c r="U20" s="136">
        <f>F20-лютий!F20</f>
        <v>4149</v>
      </c>
      <c r="V20" s="124">
        <f>G20-лютий!G20</f>
        <v>4109.800000000001</v>
      </c>
      <c r="W20" s="116">
        <f>#N/A</f>
        <v>-39.19999999999891</v>
      </c>
      <c r="X20" s="180">
        <f>#N/A</f>
        <v>0.9905519402265609</v>
      </c>
      <c r="Y20" s="197">
        <f>#N/A</f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>#N/A</f>
        <v>-387.1399999999999</v>
      </c>
      <c r="I21" s="211">
        <f>#N/A</f>
        <v>0.9007333333333334</v>
      </c>
      <c r="J21" s="171">
        <f>#N/A</f>
        <v>-12183.14</v>
      </c>
      <c r="K21" s="171">
        <f>#N/A</f>
        <v>22.380606523955148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2236.79</v>
      </c>
      <c r="S21" s="116">
        <f>#N/A</f>
        <v>1276.0700000000002</v>
      </c>
      <c r="T21" s="152">
        <f>#N/A</f>
        <v>1.570491642040603</v>
      </c>
      <c r="U21" s="136">
        <f>F21-лютий!F21</f>
        <v>3900</v>
      </c>
      <c r="V21" s="124">
        <f>G21-лютий!G21</f>
        <v>3512.86</v>
      </c>
      <c r="W21" s="116">
        <f>#N/A</f>
        <v>-387.1399999999999</v>
      </c>
      <c r="X21" s="180">
        <f>#N/A</f>
        <v>0.9007333333333334</v>
      </c>
      <c r="Y21" s="197">
        <f>#N/A</f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>#N/A</f>
        <v>-5045.65</v>
      </c>
      <c r="I22" s="211">
        <f>#N/A</f>
        <v>0.6942030303030303</v>
      </c>
      <c r="J22" s="171">
        <f>#N/A</f>
        <v>-57869.65</v>
      </c>
      <c r="K22" s="171">
        <f>#N/A</f>
        <v>16.522921354797763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7663.01</v>
      </c>
      <c r="S22" s="116">
        <f>#N/A</f>
        <v>3791.34</v>
      </c>
      <c r="T22" s="152">
        <f>#N/A</f>
        <v>1.4947585870304227</v>
      </c>
      <c r="U22" s="136">
        <f>F22-лютий!F22</f>
        <v>16500</v>
      </c>
      <c r="V22" s="124">
        <f>G22-лютий!G22</f>
        <v>11454.35</v>
      </c>
      <c r="W22" s="116">
        <f>#N/A</f>
        <v>-5045.65</v>
      </c>
      <c r="X22" s="180">
        <f>#N/A</f>
        <v>0.6942030303030303</v>
      </c>
      <c r="Y22" s="197">
        <f>#N/A</f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>#N/A</f>
        <v>1633.5299999999988</v>
      </c>
      <c r="I23" s="208">
        <f>#N/A</f>
        <v>1.013779063293958</v>
      </c>
      <c r="J23" s="108">
        <f>#N/A</f>
        <v>-351382.06999999995</v>
      </c>
      <c r="K23" s="108">
        <f>#N/A</f>
        <v>25.486320931566063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103972.5</v>
      </c>
      <c r="S23" s="111">
        <f>#N/A</f>
        <v>16212.630000000005</v>
      </c>
      <c r="T23" s="147">
        <f>#N/A</f>
        <v>1.1559319050710526</v>
      </c>
      <c r="U23" s="107">
        <f>F23-лютий!F23</f>
        <v>24978.5</v>
      </c>
      <c r="V23" s="110">
        <f>G23-лютий!G23</f>
        <v>27214.42</v>
      </c>
      <c r="W23" s="111">
        <f>#N/A</f>
        <v>2235.9199999999983</v>
      </c>
      <c r="X23" s="148">
        <f>#N/A</f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>#N/A</f>
        <v>1198.010000000002</v>
      </c>
      <c r="I24" s="208">
        <f>#N/A</f>
        <v>1.0240231358111982</v>
      </c>
      <c r="J24" s="108">
        <f>#N/A</f>
        <v>-165774.98</v>
      </c>
      <c r="K24" s="148">
        <f>#N/A</f>
        <v>0.23550336189483587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48563.36</v>
      </c>
      <c r="S24" s="111">
        <f>#N/A</f>
        <v>2503.659999999996</v>
      </c>
      <c r="T24" s="147">
        <f>#N/A</f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>#N/A</f>
        <v>1982.5</v>
      </c>
      <c r="X24" s="148">
        <f>#N/A</f>
        <v>1.1225543226285044</v>
      </c>
      <c r="Y24" s="197">
        <f>#N/A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>#N/A</f>
        <v>584.25</v>
      </c>
      <c r="I25" s="211">
        <f>#N/A</f>
        <v>1.0918993314982304</v>
      </c>
      <c r="J25" s="171">
        <f>#N/A</f>
        <v>-21842.25</v>
      </c>
      <c r="K25" s="180">
        <f>#N/A</f>
        <v>0.2411669677598666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5213.94</v>
      </c>
      <c r="S25" s="116">
        <f>#N/A</f>
        <v>1727.8100000000004</v>
      </c>
      <c r="T25" s="152">
        <f>#N/A</f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>#N/A</f>
        <v>452.72999999999956</v>
      </c>
      <c r="X25" s="180">
        <f>#N/A</f>
        <v>1.4834276561665771</v>
      </c>
      <c r="Y25" s="197">
        <f>#N/A</f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>#N/A</f>
        <v>299.95</v>
      </c>
      <c r="I26" s="212">
        <f>#N/A</f>
        <v>2.4174660932848164</v>
      </c>
      <c r="J26" s="176">
        <f>#N/A</f>
        <v>-1010.44</v>
      </c>
      <c r="K26" s="191">
        <f>#N/A</f>
        <v>0.33611038107752955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157.08</v>
      </c>
      <c r="S26" s="201">
        <f>#N/A</f>
        <v>354.48</v>
      </c>
      <c r="T26" s="162">
        <f>#N/A</f>
        <v>3.2566844919786093</v>
      </c>
      <c r="U26" s="167">
        <f>F26-лютий!F26</f>
        <v>16.5</v>
      </c>
      <c r="V26" s="167">
        <f>G26-лютий!G26</f>
        <v>198.20999999999998</v>
      </c>
      <c r="W26" s="176">
        <f>#N/A</f>
        <v>181.70999999999998</v>
      </c>
      <c r="X26" s="191">
        <f>#N/A</f>
        <v>12.012727272727272</v>
      </c>
      <c r="Y26" s="197">
        <f>#N/A</f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>#N/A</f>
        <v>284.2999999999993</v>
      </c>
      <c r="I27" s="212">
        <f>#N/A</f>
        <v>1.0462585565312752</v>
      </c>
      <c r="J27" s="176">
        <f>#N/A</f>
        <v>-20831.81</v>
      </c>
      <c r="K27" s="191">
        <f>#N/A</f>
        <v>0.2358664074535984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5056.87</v>
      </c>
      <c r="S27" s="201">
        <f>#N/A</f>
        <v>1373.3199999999997</v>
      </c>
      <c r="T27" s="162">
        <f>#N/A</f>
        <v>1.2715751047584771</v>
      </c>
      <c r="U27" s="167">
        <f>F27-лютий!F27</f>
        <v>920</v>
      </c>
      <c r="V27" s="167">
        <f>G27-лютий!G27</f>
        <v>1191.0200000000004</v>
      </c>
      <c r="W27" s="176">
        <f>#N/A</f>
        <v>271.02000000000044</v>
      </c>
      <c r="X27" s="191">
        <f>#N/A</f>
        <v>1.2945869565217396</v>
      </c>
      <c r="Y27" s="197">
        <f>#N/A</f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>#N/A</f>
        <v>13.769999999999996</v>
      </c>
      <c r="I28" s="220">
        <f>#N/A</f>
        <v>1.2030973451327434</v>
      </c>
      <c r="J28" s="221">
        <f>#N/A</f>
        <v>-234.43</v>
      </c>
      <c r="K28" s="222">
        <f>#N/A</f>
        <v>0.258132911392405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132.33</v>
      </c>
      <c r="S28" s="221">
        <f>#N/A</f>
        <v>-50.76000000000002</v>
      </c>
      <c r="T28" s="222">
        <f>#N/A</f>
        <v>0.616413511675357</v>
      </c>
      <c r="U28" s="206">
        <f>F28-лютий!F28</f>
        <v>8.5</v>
      </c>
      <c r="V28" s="206">
        <f>G28-лютий!G28</f>
        <v>7.409999999999997</v>
      </c>
      <c r="W28" s="221">
        <f>#N/A</f>
        <v>-1.0900000000000034</v>
      </c>
      <c r="X28" s="222">
        <f>#N/A</f>
        <v>0.8717647058823526</v>
      </c>
      <c r="Y28" s="465">
        <f>#N/A</f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>#N/A</f>
        <v>286.18</v>
      </c>
      <c r="I29" s="220">
        <f>#N/A</f>
        <v>2.9899867881232183</v>
      </c>
      <c r="J29" s="221">
        <f>#N/A</f>
        <v>-776.01</v>
      </c>
      <c r="K29" s="222">
        <f>#N/A</f>
        <v>0.3565422885572139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24.75</v>
      </c>
      <c r="S29" s="221">
        <f>#N/A</f>
        <v>405.24</v>
      </c>
      <c r="T29" s="222">
        <f>#N/A</f>
        <v>17.373333333333335</v>
      </c>
      <c r="U29" s="206">
        <f>F29-лютий!F29</f>
        <v>8</v>
      </c>
      <c r="V29" s="206">
        <f>G29-лютий!G29</f>
        <v>190.8</v>
      </c>
      <c r="W29" s="221">
        <f>#N/A</f>
        <v>182.8</v>
      </c>
      <c r="X29" s="222">
        <f>#N/A</f>
        <v>23.85</v>
      </c>
      <c r="Y29" s="465">
        <f>#N/A</f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>#N/A</f>
        <v>232.86000000000007</v>
      </c>
      <c r="I30" s="220">
        <f>#N/A</f>
        <v>1.727482895435659</v>
      </c>
      <c r="J30" s="221">
        <f>#N/A</f>
        <v>-1802.05</v>
      </c>
      <c r="K30" s="222">
        <f>#N/A</f>
        <v>0.2347983014861996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65.29</v>
      </c>
      <c r="S30" s="221">
        <f>#N/A</f>
        <v>487.66</v>
      </c>
      <c r="T30" s="222">
        <f>#N/A</f>
        <v>8.469137693368051</v>
      </c>
      <c r="U30" s="206">
        <f>F30-лютий!F30</f>
        <v>20</v>
      </c>
      <c r="V30" s="206">
        <f>G30-лютий!G30</f>
        <v>87.01000000000005</v>
      </c>
      <c r="W30" s="221">
        <f>#N/A</f>
        <v>67.01000000000005</v>
      </c>
      <c r="X30" s="222">
        <f>#N/A</f>
        <v>4.350500000000002</v>
      </c>
      <c r="Y30" s="465">
        <f>#N/A</f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>#N/A</f>
        <v>51.4399999999996</v>
      </c>
      <c r="I31" s="220">
        <f>#N/A</f>
        <v>1.0088296886264547</v>
      </c>
      <c r="J31" s="221">
        <f>#N/A</f>
        <v>-19029.760000000002</v>
      </c>
      <c r="K31" s="222">
        <f>#N/A</f>
        <v>0.23596739872325048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4991.58</v>
      </c>
      <c r="S31" s="221">
        <f>#N/A</f>
        <v>885.6599999999999</v>
      </c>
      <c r="T31" s="222">
        <f>#N/A</f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>#N/A</f>
        <v>1.226677777777778</v>
      </c>
      <c r="Y31" s="465">
        <f>#N/A</f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>#N/A</f>
        <v>185.04</v>
      </c>
      <c r="I32" s="211">
        <f>#N/A</f>
        <v>2.156283196900581</v>
      </c>
      <c r="J32" s="171">
        <f>#N/A</f>
        <v>63.06999999999999</v>
      </c>
      <c r="K32" s="180">
        <f>#N/A</f>
        <v>1.2236524822695036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31.25</v>
      </c>
      <c r="S32" s="121">
        <f>#N/A</f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>#N/A</f>
        <v>78.25</v>
      </c>
      <c r="X32" s="180">
        <f>#N/A</f>
        <v>79.25</v>
      </c>
      <c r="Y32" s="198">
        <f>#N/A</f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-50</v>
      </c>
      <c r="S33" s="72">
        <f>#N/A</f>
        <v>171.34</v>
      </c>
      <c r="T33" s="75">
        <f>#N/A</f>
        <v>-2.4268</v>
      </c>
      <c r="U33" s="73">
        <f>F33-лютий!F33</f>
        <v>0</v>
      </c>
      <c r="V33" s="98">
        <f>G33-лютий!G33</f>
        <v>60.5</v>
      </c>
      <c r="W33" s="74">
        <f>#N/A</f>
        <v>60.5</v>
      </c>
      <c r="X33" s="75" t="e">
        <f>#N/A</f>
        <v>#DIV/0!</v>
      </c>
      <c r="Y33" s="465">
        <f>#N/A</f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>#N/A</f>
        <v>91.54999999999998</v>
      </c>
      <c r="I34" s="209">
        <f>#N/A</f>
        <v>1.6926161295203508</v>
      </c>
      <c r="J34" s="72">
        <f>#N/A</f>
        <v>41.72999999999999</v>
      </c>
      <c r="K34" s="75">
        <f>#N/A</f>
        <v>1.2292857142857143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81.25</v>
      </c>
      <c r="S34" s="72">
        <f>#N/A</f>
        <v>142.48</v>
      </c>
      <c r="T34" s="75">
        <f>#N/A</f>
        <v>2.7536</v>
      </c>
      <c r="U34" s="73">
        <f>F34-лютий!F34</f>
        <v>1</v>
      </c>
      <c r="V34" s="98">
        <f>G34-лютий!G34</f>
        <v>18.75</v>
      </c>
      <c r="W34" s="74"/>
      <c r="X34" s="75">
        <f>#N/A</f>
        <v>18.75</v>
      </c>
      <c r="Y34" s="465">
        <f>#N/A</f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>#N/A</f>
        <v>428.72000000000116</v>
      </c>
      <c r="I35" s="211">
        <f>#N/A</f>
        <v>1.0098893970863279</v>
      </c>
      <c r="J35" s="171">
        <f>#N/A</f>
        <v>-143995.8</v>
      </c>
      <c r="K35" s="180">
        <f>#N/A</f>
        <v>0.23315120143149282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43318.17</v>
      </c>
      <c r="S35" s="122">
        <f>#N/A</f>
        <v>462.02999999999884</v>
      </c>
      <c r="T35" s="149">
        <f>#N/A</f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>#N/A</f>
        <v>1451.5200000000004</v>
      </c>
      <c r="X35" s="180">
        <f>#N/A</f>
        <v>1.0952503445107946</v>
      </c>
      <c r="Y35" s="198">
        <f>#N/A</f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14365.23</v>
      </c>
      <c r="G36" s="139">
        <f>G38+G40</f>
        <v>13649.69</v>
      </c>
      <c r="H36" s="158">
        <f>#N/A</f>
        <v>-715.539999999999</v>
      </c>
      <c r="I36" s="212">
        <f>#N/A</f>
        <v>0.9501894504995744</v>
      </c>
      <c r="J36" s="176">
        <f>#N/A</f>
        <v>-47040.31</v>
      </c>
      <c r="K36" s="191">
        <f>#N/A</f>
        <v>0.22490838688416545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14435.439999999999</v>
      </c>
      <c r="S36" s="140">
        <f>#N/A</f>
        <v>-785.7499999999982</v>
      </c>
      <c r="T36" s="162">
        <f>#N/A</f>
        <v>0.945567990999928</v>
      </c>
      <c r="U36" s="167">
        <f>F36-лютий!F36</f>
        <v>5139</v>
      </c>
      <c r="V36" s="167">
        <f>G36-лютий!G36</f>
        <v>5529.67</v>
      </c>
      <c r="W36" s="176">
        <f>#N/A</f>
        <v>390.6700000000001</v>
      </c>
      <c r="X36" s="191">
        <f>#N/A</f>
        <v>107.60206265810469</v>
      </c>
      <c r="Y36" s="197">
        <f>#N/A</f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28986.25</v>
      </c>
      <c r="G37" s="139">
        <f>#N/A</f>
        <v>30130.51</v>
      </c>
      <c r="H37" s="158">
        <f>#N/A</f>
        <v>1144.2599999999984</v>
      </c>
      <c r="I37" s="212">
        <f>#N/A</f>
        <v>1.039475958428565</v>
      </c>
      <c r="J37" s="176">
        <f>#N/A</f>
        <v>-96955.49</v>
      </c>
      <c r="K37" s="191">
        <f>#N/A</f>
        <v>0.23708756275278156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28882.730000000003</v>
      </c>
      <c r="S37" s="140">
        <f>#N/A</f>
        <v>1247.7799999999952</v>
      </c>
      <c r="T37" s="162">
        <f>#N/A</f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>#N/A</f>
        <v>-8539.150000000001</v>
      </c>
      <c r="X37" s="191">
        <f>V37/U37</f>
        <v>0.5665406091370557</v>
      </c>
      <c r="Y37" s="197">
        <f>#N/A</f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>#N/A</f>
        <v>-400.8299999999999</v>
      </c>
      <c r="I38" s="220">
        <f>#N/A</f>
        <v>0.970921476451641</v>
      </c>
      <c r="J38" s="221">
        <f>#N/A</f>
        <v>-43906.43</v>
      </c>
      <c r="K38" s="222">
        <f>#N/A</f>
        <v>0.23361092686332693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14138.14</v>
      </c>
      <c r="S38" s="221">
        <f>#N/A</f>
        <v>-754.5699999999997</v>
      </c>
      <c r="T38" s="222">
        <f>#N/A</f>
        <v>0.9466287644626521</v>
      </c>
      <c r="U38" s="206">
        <f>F38-лютий!F38</f>
        <v>4900</v>
      </c>
      <c r="V38" s="206">
        <f>G38-лютий!G38</f>
        <v>5428.759999999999</v>
      </c>
      <c r="W38" s="221">
        <f>#N/A</f>
        <v>528.7599999999993</v>
      </c>
      <c r="X38" s="222">
        <f>#N/A</f>
        <v>110.79102040816325</v>
      </c>
      <c r="Y38" s="465">
        <f>#N/A</f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>#N/A</f>
        <v>811.2599999999984</v>
      </c>
      <c r="I39" s="220">
        <f>#N/A</f>
        <v>1.033257288329449</v>
      </c>
      <c r="J39" s="221">
        <f>#N/A</f>
        <v>-80781.29000000001</v>
      </c>
      <c r="K39" s="222">
        <f>#N/A</f>
        <v>0.2378116921102787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24172.4</v>
      </c>
      <c r="S39" s="221">
        <f>#N/A</f>
        <v>1032.3099999999977</v>
      </c>
      <c r="T39" s="222">
        <f>#N/A</f>
        <v>1.0427061441975145</v>
      </c>
      <c r="U39" s="206">
        <f>F39-лютий!F39</f>
        <v>8600</v>
      </c>
      <c r="V39" s="206">
        <f>G39-лютий!G39</f>
        <v>9345.289999999999</v>
      </c>
      <c r="W39" s="221">
        <f>#N/A</f>
        <v>745.289999999999</v>
      </c>
      <c r="X39" s="222">
        <f>#N/A</f>
        <v>108.66616279069767</v>
      </c>
      <c r="Y39" s="465">
        <f>#N/A</f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>#N/A</f>
        <v>-314.71000000000004</v>
      </c>
      <c r="I40" s="220">
        <f>#N/A</f>
        <v>0.45817192638121307</v>
      </c>
      <c r="J40" s="221">
        <f>#N/A</f>
        <v>-3133.88</v>
      </c>
      <c r="K40" s="222">
        <f>#N/A</f>
        <v>0.07827058823529412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297.3</v>
      </c>
      <c r="S40" s="221">
        <f>#N/A</f>
        <v>-31.180000000000007</v>
      </c>
      <c r="T40" s="222">
        <f>#N/A</f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>#N/A</f>
        <v>-138.09000000000006</v>
      </c>
      <c r="X40" s="222">
        <f>#N/A</f>
        <v>42.22175732217572</v>
      </c>
      <c r="Y40" s="465">
        <f>#N/A</f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>#N/A</f>
        <v>333</v>
      </c>
      <c r="I41" s="220">
        <f>#N/A</f>
        <v>1.0725047901062532</v>
      </c>
      <c r="J41" s="221">
        <f>#N/A</f>
        <v>-16174.2</v>
      </c>
      <c r="K41" s="222">
        <f>#N/A</f>
        <v>0.23345023696682465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4710.33</v>
      </c>
      <c r="S41" s="221">
        <f>#N/A</f>
        <v>215.47000000000025</v>
      </c>
      <c r="T41" s="222">
        <f>#N/A</f>
        <v>1.0457441410686725</v>
      </c>
      <c r="U41" s="206">
        <f>F41-лютий!F41</f>
        <v>1500</v>
      </c>
      <c r="V41" s="206">
        <f>G41-лютий!G41</f>
        <v>1815.5600000000004</v>
      </c>
      <c r="W41" s="221">
        <f>#N/A</f>
        <v>315.5600000000004</v>
      </c>
      <c r="X41" s="222">
        <f>#N/A</f>
        <v>121.03733333333335</v>
      </c>
      <c r="Y41" s="465">
        <f>#N/A</f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F42-лютий!F42</f>
        <v>0</v>
      </c>
      <c r="V42" s="110">
        <f>G42-лютий!G42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>#N/A</f>
        <v>13.799999999999997</v>
      </c>
      <c r="I43" s="208">
        <f>G43/F43</f>
        <v>1.4128028716721506</v>
      </c>
      <c r="J43" s="108">
        <f>#N/A</f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37.2</v>
      </c>
      <c r="S43" s="108">
        <f>#N/A</f>
        <v>10.029999999999994</v>
      </c>
      <c r="T43" s="148">
        <f>#N/A</f>
        <v>1.2696236559139784</v>
      </c>
      <c r="U43" s="107">
        <f>F43-лютий!F43</f>
        <v>1</v>
      </c>
      <c r="V43" s="110">
        <f>G43-лютий!G43</f>
        <v>5.099999999999994</v>
      </c>
      <c r="W43" s="111">
        <f>#N/A</f>
        <v>4.099999999999994</v>
      </c>
      <c r="X43" s="148">
        <f>V43/U43</f>
        <v>5.099999999999994</v>
      </c>
      <c r="Y43" s="466">
        <f>#N/A</f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>#N/A</f>
        <v>13</v>
      </c>
      <c r="I44" s="209">
        <f>G44/F44</f>
        <v>1.501930501930502</v>
      </c>
      <c r="J44" s="72">
        <f>#N/A</f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22.86</v>
      </c>
      <c r="S44" s="72">
        <f>#N/A</f>
        <v>16.04</v>
      </c>
      <c r="T44" s="75">
        <f>#N/A</f>
        <v>1.7016622922134732</v>
      </c>
      <c r="U44" s="73">
        <f>F44-лютий!F44</f>
        <v>1</v>
      </c>
      <c r="V44" s="98">
        <f>G44-лютий!G44</f>
        <v>5.100000000000001</v>
      </c>
      <c r="W44" s="74">
        <f>#N/A</f>
        <v>4.100000000000001</v>
      </c>
      <c r="X44" s="75">
        <f>V44/U44</f>
        <v>5.100000000000001</v>
      </c>
      <c r="Y44" s="465">
        <f>#N/A</f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F45-лютий!F45</f>
        <v>0</v>
      </c>
      <c r="V45" s="98">
        <f>G45-лютий!G45</f>
        <v>0</v>
      </c>
      <c r="W45" s="74">
        <f>#N/A</f>
        <v>0</v>
      </c>
      <c r="X45" s="75" t="e">
        <f>V45/U45</f>
        <v>#DIV/0!</v>
      </c>
      <c r="Y45" s="465">
        <f>#N/A</f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>#N/A</f>
        <v>-1.76</v>
      </c>
      <c r="I46" s="208"/>
      <c r="J46" s="108">
        <f>#N/A</f>
        <v>-1.76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-24.87</v>
      </c>
      <c r="S46" s="108">
        <f>#N/A</f>
        <v>23.11</v>
      </c>
      <c r="T46" s="148">
        <f>#N/A</f>
        <v>0.07076799356654603</v>
      </c>
      <c r="U46" s="107">
        <f>F46-лютий!F46</f>
        <v>0</v>
      </c>
      <c r="V46" s="110">
        <f>G46-лютий!G46</f>
        <v>0.5799999999999998</v>
      </c>
      <c r="W46" s="111">
        <f>#N/A</f>
        <v>0.5799999999999998</v>
      </c>
      <c r="X46" s="148"/>
      <c r="Y46" s="197">
        <f>#N/A</f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>#N/A</f>
        <v>423.4899999999907</v>
      </c>
      <c r="I47" s="208">
        <f>G47/F47</f>
        <v>1.0061689028678573</v>
      </c>
      <c r="J47" s="108">
        <f>#N/A</f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55396.62</v>
      </c>
      <c r="S47" s="123">
        <f>#N/A</f>
        <v>13676.029999999992</v>
      </c>
      <c r="T47" s="160">
        <f>#N/A</f>
        <v>1.246874809329522</v>
      </c>
      <c r="U47" s="107">
        <f>F47-лютий!F47</f>
        <v>8801</v>
      </c>
      <c r="V47" s="110">
        <f>G47-лютий!G47</f>
        <v>9049.749999999993</v>
      </c>
      <c r="W47" s="111">
        <f>#N/A</f>
        <v>248.74999999999272</v>
      </c>
      <c r="X47" s="148">
        <f>V47/U47</f>
        <v>1.0282638336552656</v>
      </c>
      <c r="Y47" s="197">
        <f>#N/A</f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F48-лютий!F48</f>
        <v>0</v>
      </c>
      <c r="V48" s="98">
        <f>G48-лютий!G48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>#N/A</f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10947.92</v>
      </c>
      <c r="S49" s="85">
        <f>#N/A</f>
        <v>3558.3199999999997</v>
      </c>
      <c r="T49" s="153">
        <f>#N/A</f>
        <v>1.3250224700217028</v>
      </c>
      <c r="U49" s="73">
        <f>F49-лютий!F49</f>
        <v>1400</v>
      </c>
      <c r="V49" s="98">
        <f>G49-лютий!G49</f>
        <v>912.6100000000006</v>
      </c>
      <c r="W49" s="74">
        <f>#N/A</f>
        <v>-487.3899999999994</v>
      </c>
      <c r="X49" s="75">
        <f>V49/U49</f>
        <v>0.6518642857142861</v>
      </c>
      <c r="Y49" s="197">
        <f>#N/A</f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>#N/A</f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44432.58</v>
      </c>
      <c r="S50" s="85">
        <f>#N/A</f>
        <v>10111.519999999997</v>
      </c>
      <c r="T50" s="153">
        <f>#N/A</f>
        <v>1.2275699497980985</v>
      </c>
      <c r="U50" s="73">
        <f>F50-лютий!F50</f>
        <v>7400</v>
      </c>
      <c r="V50" s="98">
        <f>G50-лютий!G50</f>
        <v>8136.659999999996</v>
      </c>
      <c r="W50" s="74">
        <f>#N/A</f>
        <v>736.6599999999962</v>
      </c>
      <c r="X50" s="75">
        <f>V50/U50</f>
        <v>1.099548648648648</v>
      </c>
      <c r="Y50" s="197">
        <f>#N/A</f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>#N/A</f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6.199999999999999</v>
      </c>
      <c r="T51" s="153">
        <f>#N/A</f>
        <v>1.3848541278708877</v>
      </c>
      <c r="U51" s="73">
        <f>F51-лютий!F51</f>
        <v>1</v>
      </c>
      <c r="V51" s="98">
        <f>G51-лютий!G51</f>
        <v>0.46999999999999886</v>
      </c>
      <c r="W51" s="74">
        <f>#N/A</f>
        <v>-0.5300000000000011</v>
      </c>
      <c r="X51" s="75"/>
      <c r="Y51" s="197">
        <f>#N/A</f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73">
        <f>F52-лютий!F52</f>
        <v>0</v>
      </c>
      <c r="V52" s="98">
        <f>G52-лютий!G52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>#N/A</f>
        <v>1.0802817012570085</v>
      </c>
      <c r="J53" s="104">
        <f>G53-E53</f>
        <v>-35751.41</v>
      </c>
      <c r="K53" s="156">
        <f>#N/A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>#N/A</f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>#N/A</f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>#N/A</f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>#N/A</f>
        <v>3.4199999999999946</v>
      </c>
      <c r="X54" s="155" t="e">
        <f>V54/U54</f>
        <v>#DIV/0!</v>
      </c>
      <c r="Y54" s="197">
        <f>#N/A</f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>#N/A</f>
        <v>519.692</v>
      </c>
      <c r="I55" s="213">
        <f>#N/A</f>
        <v>1.8959002065239503</v>
      </c>
      <c r="J55" s="115">
        <f>#N/A</f>
        <v>-3900.23</v>
      </c>
      <c r="K55" s="155">
        <f>#N/A</f>
        <v>0.21995399999999998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4701.84</v>
      </c>
      <c r="S55" s="115">
        <f>#N/A</f>
        <v>-3602.07</v>
      </c>
      <c r="T55" s="155">
        <f>#N/A</f>
        <v>0.23390204685825122</v>
      </c>
      <c r="U55" s="107">
        <f>F55-лютий!F55</f>
        <v>300</v>
      </c>
      <c r="V55" s="110">
        <f>G55-лютий!G55</f>
        <v>819.69</v>
      </c>
      <c r="W55" s="111">
        <f>#N/A</f>
        <v>519.69</v>
      </c>
      <c r="X55" s="155">
        <f>#N/A</f>
        <v>2.7323000000000004</v>
      </c>
      <c r="Y55" s="197">
        <f>#N/A</f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>#N/A</f>
        <v>23.82</v>
      </c>
      <c r="I56" s="213">
        <f>#N/A</f>
        <v>1.8507142857142858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72.08</v>
      </c>
      <c r="S56" s="115">
        <f>#N/A</f>
        <v>-20.259999999999998</v>
      </c>
      <c r="T56" s="155">
        <f>#N/A</f>
        <v>0.7189234184239733</v>
      </c>
      <c r="U56" s="107">
        <f>F56-лютий!F56</f>
        <v>14</v>
      </c>
      <c r="V56" s="110">
        <f>G56-лютий!G56</f>
        <v>38.59</v>
      </c>
      <c r="W56" s="111">
        <f>#N/A</f>
        <v>24.590000000000003</v>
      </c>
      <c r="X56" s="155">
        <f>#N/A</f>
        <v>2.7564285714285717</v>
      </c>
      <c r="Y56" s="197">
        <f>#N/A</f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>#N/A</f>
        <v>-1.98</v>
      </c>
      <c r="I57" s="213">
        <f>#N/A</f>
        <v>0.505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>#N/A</f>
        <v>76.16</v>
      </c>
      <c r="I58" s="213">
        <f>#N/A</f>
        <v>1.5131038199824833</v>
      </c>
      <c r="J58" s="115">
        <f>#N/A</f>
        <v>-519.41</v>
      </c>
      <c r="K58" s="155">
        <f>#N/A</f>
        <v>0.3018682795698925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277.76</v>
      </c>
      <c r="S58" s="115">
        <f>#N/A</f>
        <v>-53.16999999999999</v>
      </c>
      <c r="T58" s="155">
        <f>#N/A</f>
        <v>0.8085757488479263</v>
      </c>
      <c r="U58" s="107">
        <f>F58-лютий!F58</f>
        <v>60</v>
      </c>
      <c r="V58" s="110">
        <f>G58-лютий!G58</f>
        <v>172.41</v>
      </c>
      <c r="W58" s="111">
        <f>#N/A</f>
        <v>112.41</v>
      </c>
      <c r="X58" s="155">
        <f>#N/A</f>
        <v>2.8735</v>
      </c>
      <c r="Y58" s="197">
        <f>#N/A</f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>#N/A</f>
        <v>-11.38</v>
      </c>
      <c r="I59" s="213">
        <f>#N/A</f>
        <v>0.43099999999999994</v>
      </c>
      <c r="J59" s="115">
        <f>#N/A</f>
        <v>-106.88</v>
      </c>
      <c r="K59" s="155">
        <f>#N/A</f>
        <v>0.07463203463203462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0.51</v>
      </c>
      <c r="S59" s="115">
        <f>#N/A</f>
        <v>8.11</v>
      </c>
      <c r="T59" s="155">
        <f>#N/A</f>
        <v>16.901960784313722</v>
      </c>
      <c r="U59" s="107">
        <f>F59-лютий!F59</f>
        <v>10</v>
      </c>
      <c r="V59" s="110">
        <f>G59-лютий!G59</f>
        <v>20.2</v>
      </c>
      <c r="W59" s="111">
        <f>#N/A</f>
        <v>10.2</v>
      </c>
      <c r="X59" s="155">
        <f>#N/A</f>
        <v>2.02</v>
      </c>
      <c r="Y59" s="197">
        <f>#N/A</f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>#N/A</f>
        <v>-3.670000000000016</v>
      </c>
      <c r="I60" s="213">
        <f>#N/A</f>
        <v>0.9870774647887324</v>
      </c>
      <c r="J60" s="115">
        <f>#N/A</f>
        <v>-1003.6700000000001</v>
      </c>
      <c r="K60" s="155">
        <f>#N/A</f>
        <v>0.21832554517133956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300.95</v>
      </c>
      <c r="S60" s="115">
        <f>#N/A</f>
        <v>-20.620000000000005</v>
      </c>
      <c r="T60" s="155">
        <f>#N/A</f>
        <v>0.9314836351553414</v>
      </c>
      <c r="U60" s="107">
        <f>F60-лютий!F60</f>
        <v>100</v>
      </c>
      <c r="V60" s="110">
        <f>G60-лютий!G60</f>
        <v>103.13999999999999</v>
      </c>
      <c r="W60" s="111">
        <f>#N/A</f>
        <v>3.1399999999999864</v>
      </c>
      <c r="X60" s="155">
        <f>#N/A</f>
        <v>1.0313999999999999</v>
      </c>
      <c r="Y60" s="197">
        <f>#N/A</f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F61-лютий!F61</f>
        <v>0</v>
      </c>
      <c r="V61" s="110">
        <f>G61-лютий!G61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>#N/A</f>
        <v>511.9399999999996</v>
      </c>
      <c r="I62" s="213">
        <f>#N/A</f>
        <v>1.0899718804920913</v>
      </c>
      <c r="J62" s="115">
        <f>#N/A</f>
        <v>-15058.060000000001</v>
      </c>
      <c r="K62" s="155">
        <f>#N/A</f>
        <v>0.2917187206020696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3584.94</v>
      </c>
      <c r="S62" s="115">
        <f>#N/A</f>
        <v>2616.9999999999995</v>
      </c>
      <c r="T62" s="155">
        <f>#N/A</f>
        <v>1.729998270542882</v>
      </c>
      <c r="U62" s="107">
        <f>F62-лютий!F62</f>
        <v>1800</v>
      </c>
      <c r="V62" s="110">
        <f>G62-лютий!G62</f>
        <v>2246.5199999999995</v>
      </c>
      <c r="W62" s="111">
        <f>#N/A</f>
        <v>446.5199999999995</v>
      </c>
      <c r="X62" s="155">
        <f>#N/A</f>
        <v>1.2480666666666664</v>
      </c>
      <c r="Y62" s="197">
        <f>#N/A</f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>#N/A</f>
        <v>17.159999999999997</v>
      </c>
      <c r="I63" s="213">
        <f>#N/A</f>
        <v>1.0927567567567567</v>
      </c>
      <c r="J63" s="115">
        <f>#N/A</f>
        <v>-564.84</v>
      </c>
      <c r="K63" s="155">
        <f>#N/A</f>
        <v>0.26357235984354627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135.2</v>
      </c>
      <c r="S63" s="115">
        <f>#N/A</f>
        <v>66.96000000000001</v>
      </c>
      <c r="T63" s="155">
        <f>#N/A</f>
        <v>1.4952662721893493</v>
      </c>
      <c r="U63" s="107">
        <f>F63-лютий!F63</f>
        <v>64</v>
      </c>
      <c r="V63" s="110">
        <f>G63-лютий!G63</f>
        <v>80.47</v>
      </c>
      <c r="W63" s="111">
        <f>#N/A</f>
        <v>16.47</v>
      </c>
      <c r="X63" s="155">
        <f>#N/A</f>
        <v>1.25734375</v>
      </c>
      <c r="Y63" s="197">
        <f>#N/A</f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>#N/A</f>
        <v>-0.2400000000000002</v>
      </c>
      <c r="I64" s="213">
        <f>#N/A</f>
        <v>0.97</v>
      </c>
      <c r="J64" s="115">
        <f>#N/A</f>
        <v>-36.24</v>
      </c>
      <c r="K64" s="155">
        <f>#N/A</f>
        <v>0.17636363636363636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4</v>
      </c>
      <c r="S64" s="115">
        <f>#N/A</f>
        <v>3.76</v>
      </c>
      <c r="T64" s="155">
        <f>#N/A</f>
        <v>1.94</v>
      </c>
      <c r="U64" s="107">
        <f>F64-лютий!F64</f>
        <v>4</v>
      </c>
      <c r="V64" s="110">
        <f>G64-лютий!G64</f>
        <v>1.0599999999999996</v>
      </c>
      <c r="W64" s="111">
        <f>#N/A</f>
        <v>-2.9400000000000004</v>
      </c>
      <c r="X64" s="155">
        <f>#N/A</f>
        <v>0.2649999999999999</v>
      </c>
      <c r="Y64" s="197">
        <f>#N/A</f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>#N/A</f>
        <v>136.42999999999984</v>
      </c>
      <c r="I65" s="213">
        <f>#N/A</f>
        <v>1.0872236500569001</v>
      </c>
      <c r="J65" s="115">
        <f>#N/A</f>
        <v>-4299.43</v>
      </c>
      <c r="K65" s="155">
        <f>#N/A</f>
        <v>0.28342833333333334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1625.09</v>
      </c>
      <c r="S65" s="115">
        <f>#N/A</f>
        <v>75.48000000000002</v>
      </c>
      <c r="T65" s="155">
        <f>#N/A</f>
        <v>1.0464466583389227</v>
      </c>
      <c r="U65" s="107">
        <f>F65-лютий!F65</f>
        <v>500</v>
      </c>
      <c r="V65" s="110">
        <f>G65-лютий!G65</f>
        <v>586.3399999999999</v>
      </c>
      <c r="W65" s="111">
        <f>#N/A</f>
        <v>86.33999999999992</v>
      </c>
      <c r="X65" s="155">
        <f>#N/A</f>
        <v>1.17268</v>
      </c>
      <c r="Y65" s="197">
        <f>#N/A</f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>#N/A</f>
        <v>-34.839999999999975</v>
      </c>
      <c r="I66" s="213">
        <f>#N/A</f>
        <v>0.8214615148098802</v>
      </c>
      <c r="J66" s="115">
        <f>#N/A</f>
        <v>-705.7</v>
      </c>
      <c r="K66" s="155">
        <f>#N/A</f>
        <v>0.18510392609699772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246</v>
      </c>
      <c r="S66" s="115">
        <f>#N/A</f>
        <v>-85.69999999999999</v>
      </c>
      <c r="T66" s="155">
        <f>#N/A</f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>#N/A</f>
        <v>-21.07999999999997</v>
      </c>
      <c r="X66" s="155">
        <f>#N/A</f>
        <v>0.7170469798657721</v>
      </c>
      <c r="Y66" s="197">
        <f>#N/A</f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>#N/A</f>
        <v>-35.959999999999994</v>
      </c>
      <c r="I67" s="209">
        <f>#N/A</f>
        <v>0.7758384241366414</v>
      </c>
      <c r="J67" s="72">
        <f>#N/A</f>
        <v>-603.74</v>
      </c>
      <c r="K67" s="75">
        <f>#N/A</f>
        <v>0.17091458390552045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220.94</v>
      </c>
      <c r="S67" s="203">
        <f>#N/A</f>
        <v>-96.48</v>
      </c>
      <c r="T67" s="204">
        <f>#N/A</f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>#N/A</f>
        <v>-22.429999999999993</v>
      </c>
      <c r="X67" s="75">
        <f>#N/A</f>
        <v>0.643968253968254</v>
      </c>
      <c r="Y67" s="197">
        <f>#N/A</f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>#N/A</f>
        <v>-0.04000000000000001</v>
      </c>
      <c r="I68" s="209">
        <f>#N/A</f>
        <v>0.6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-0.04000000000000001</v>
      </c>
      <c r="T68" s="204">
        <f>#N/A</f>
        <v>0.6</v>
      </c>
      <c r="U68" s="73">
        <f>F68-лютий!F68</f>
        <v>0.1</v>
      </c>
      <c r="V68" s="98">
        <f>G68-лютий!G68</f>
        <v>0.019999999999999997</v>
      </c>
      <c r="W68" s="74">
        <f>#N/A</f>
        <v>-0.08000000000000002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F69-лютий!F69</f>
        <v>0</v>
      </c>
      <c r="V69" s="98">
        <f>G69-лютий!G69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>#N/A</f>
        <v>1.1700000000000017</v>
      </c>
      <c r="I70" s="209">
        <f>#N/A</f>
        <v>1.0337954939341423</v>
      </c>
      <c r="J70" s="72">
        <f>#N/A</f>
        <v>-101.01000000000002</v>
      </c>
      <c r="K70" s="75">
        <f>#N/A</f>
        <v>0.2616228070175438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24.96</v>
      </c>
      <c r="S70" s="203">
        <f>#N/A</f>
        <v>10.829999999999998</v>
      </c>
      <c r="T70" s="204">
        <f>#N/A</f>
        <v>1.4338942307692306</v>
      </c>
      <c r="U70" s="73">
        <f>F70-лютий!F70</f>
        <v>11.399999999999999</v>
      </c>
      <c r="V70" s="98">
        <f>G70-лютий!G70</f>
        <v>12.64</v>
      </c>
      <c r="W70" s="74">
        <f>#N/A</f>
        <v>1.240000000000002</v>
      </c>
      <c r="X70" s="75">
        <f>#N/A</f>
        <v>1.1087719298245615</v>
      </c>
      <c r="Y70" s="197">
        <f>#N/A</f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F71-лютий!F71</f>
        <v>0</v>
      </c>
      <c r="V71" s="110">
        <f>G71-лютий!G71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>#N/A</f>
        <v>-429.95000000000005</v>
      </c>
      <c r="I72" s="213">
        <f>#N/A</f>
        <v>0.7770720452129728</v>
      </c>
      <c r="J72" s="115">
        <f>#N/A</f>
        <v>-6671.3</v>
      </c>
      <c r="K72" s="155">
        <f>#N/A</f>
        <v>0.18343941248470014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3075.73</v>
      </c>
      <c r="S72" s="115">
        <f>#N/A</f>
        <v>-1577.03</v>
      </c>
      <c r="T72" s="155">
        <f>#N/A</f>
        <v>0.48726643756116433</v>
      </c>
      <c r="U72" s="107">
        <f>F72-лютий!F72</f>
        <v>680</v>
      </c>
      <c r="V72" s="110">
        <f>G72-лютий!G72</f>
        <v>426.54999999999995</v>
      </c>
      <c r="W72" s="111">
        <f>#N/A</f>
        <v>-253.45000000000005</v>
      </c>
      <c r="X72" s="155">
        <f>#N/A</f>
        <v>0.6272794117647058</v>
      </c>
      <c r="Y72" s="197">
        <f>#N/A</f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F73-лютий!F73</f>
        <v>0</v>
      </c>
      <c r="V73" s="110">
        <f>G73-лютий!G73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F74-лютий!F74</f>
        <v>0</v>
      </c>
      <c r="V74" s="110">
        <f>G74-лютий!G74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F75-лютий!F75</f>
        <v>0</v>
      </c>
      <c r="V75" s="110">
        <f>G75-лютий!G75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F76-лютий!F76</f>
        <v>0</v>
      </c>
      <c r="V76" s="110">
        <f>G76-лютий!G76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>#N/A</f>
        <v>-4.83</v>
      </c>
      <c r="I77" s="213">
        <f>G77/F77</f>
        <v>0.49529780564263326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>#N/A</f>
        <v>-9.53</v>
      </c>
      <c r="T77" s="155">
        <f>#N/A</f>
        <v>0.33216538192011213</v>
      </c>
      <c r="U77" s="107">
        <f>F77-лютий!F77</f>
        <v>2.9000000000000004</v>
      </c>
      <c r="V77" s="110">
        <f>G77-лютий!G77</f>
        <v>0</v>
      </c>
      <c r="W77" s="111">
        <f>#N/A</f>
        <v>-2.9000000000000004</v>
      </c>
      <c r="X77" s="155">
        <f>#N/A</f>
        <v>0</v>
      </c>
      <c r="Y77" s="197">
        <f>#N/A</f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>#N/A</f>
        <v>0.45</v>
      </c>
      <c r="I78" s="213" t="e">
        <f>G78/F78</f>
        <v>#DIV/0!</v>
      </c>
      <c r="J78" s="115">
        <f>#N/A</f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5.78</v>
      </c>
      <c r="T78" s="155">
        <f>#N/A</f>
        <v>-0.08442776735459663</v>
      </c>
      <c r="U78" s="107">
        <f>F78-лютий!F78</f>
        <v>0</v>
      </c>
      <c r="V78" s="110">
        <f>G78-лютий!G78</f>
        <v>0.34</v>
      </c>
      <c r="W78" s="111">
        <f>#N/A</f>
        <v>0.34</v>
      </c>
      <c r="X78" s="155"/>
      <c r="Y78" s="197">
        <f>#N/A</f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>#N/A</f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-35.57</v>
      </c>
      <c r="T87" s="147"/>
      <c r="U87" s="129">
        <f>F87-лютий!F87</f>
        <v>0</v>
      </c>
      <c r="V87" s="174">
        <f>G87-лютий!G87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>#N/A</f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0.11</v>
      </c>
      <c r="S88" s="117">
        <f>#N/A</f>
        <v>806.35</v>
      </c>
      <c r="T88" s="147">
        <f>#N/A</f>
        <v>7331.454545454546</v>
      </c>
      <c r="U88" s="112">
        <f>F88-лютий!F88</f>
        <v>0</v>
      </c>
      <c r="V88" s="118">
        <f>G88-лютий!G88</f>
        <v>0.01999999999998181</v>
      </c>
      <c r="W88" s="117">
        <f>#N/A</f>
        <v>0.01999999999998181</v>
      </c>
      <c r="X88" s="147" t="e">
        <f>V88/U88</f>
        <v>#DIV/0!</v>
      </c>
      <c r="Y88" s="197">
        <f>#N/A</f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>#N/A</f>
        <v>-813.29</v>
      </c>
      <c r="I89" s="213">
        <f>G89/F89</f>
        <v>0.5963821339950373</v>
      </c>
      <c r="J89" s="117">
        <f>#N/A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167.2</v>
      </c>
      <c r="S89" s="117">
        <f>#N/A</f>
        <v>1034.51</v>
      </c>
      <c r="T89" s="147">
        <f>#N/A</f>
        <v>7.18726076555024</v>
      </c>
      <c r="U89" s="112">
        <f>F89-лютий!F89</f>
        <v>1000</v>
      </c>
      <c r="V89" s="118">
        <f>G89-лютий!G89</f>
        <v>1007.26</v>
      </c>
      <c r="W89" s="117">
        <f>#N/A</f>
        <v>7.259999999999991</v>
      </c>
      <c r="X89" s="147">
        <f>V89/U89</f>
        <v>1.00726</v>
      </c>
      <c r="Y89" s="197">
        <f>#N/A</f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>#N/A</f>
        <v>-4542.21</v>
      </c>
      <c r="I90" s="213">
        <f>G90/F90</f>
        <v>0.242965</v>
      </c>
      <c r="J90" s="117">
        <f>#N/A</f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1214.24</v>
      </c>
      <c r="S90" s="117">
        <f>#N/A</f>
        <v>243.54999999999995</v>
      </c>
      <c r="T90" s="147">
        <f>#N/A</f>
        <v>1.2005781394123072</v>
      </c>
      <c r="U90" s="112">
        <f>F90-лютий!F90</f>
        <v>3000</v>
      </c>
      <c r="V90" s="118">
        <f>G90-лютий!G90</f>
        <v>1126.6399999999999</v>
      </c>
      <c r="W90" s="117">
        <f>#N/A</f>
        <v>-1873.3600000000001</v>
      </c>
      <c r="X90" s="147">
        <f>V90/U90</f>
        <v>0.37554666666666664</v>
      </c>
      <c r="Y90" s="197">
        <f>#N/A</f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>#N/A</f>
        <v>-3</v>
      </c>
      <c r="I91" s="213">
        <f>G91/F91</f>
        <v>0.5</v>
      </c>
      <c r="J91" s="117">
        <f>#N/A</f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3</v>
      </c>
      <c r="S91" s="117">
        <f>#N/A</f>
        <v>0</v>
      </c>
      <c r="T91" s="147">
        <f>#N/A</f>
        <v>1</v>
      </c>
      <c r="U91" s="112">
        <f>F91-лютий!F91</f>
        <v>2</v>
      </c>
      <c r="V91" s="118">
        <f>G91-лютий!G91</f>
        <v>1</v>
      </c>
      <c r="W91" s="117">
        <f>#N/A</f>
        <v>-1</v>
      </c>
      <c r="X91" s="147">
        <f>V91/U91</f>
        <v>0.5</v>
      </c>
      <c r="Y91" s="197">
        <f>#N/A</f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>#N/A</f>
        <v>-5358.469</v>
      </c>
      <c r="I92" s="216">
        <f>G92/F92</f>
        <v>0.3929751233343253</v>
      </c>
      <c r="J92" s="131">
        <f>#N/A</f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1384.55474</v>
      </c>
      <c r="S92" s="117">
        <f>#N/A</f>
        <v>2084.40526</v>
      </c>
      <c r="T92" s="147">
        <f>#N/A</f>
        <v>2.5054697367906162</v>
      </c>
      <c r="U92" s="129">
        <f>F92-лютий!F92</f>
        <v>4002</v>
      </c>
      <c r="V92" s="174">
        <f>G92-лютий!G92</f>
        <v>2134.92</v>
      </c>
      <c r="W92" s="131">
        <f>#N/A</f>
        <v>-1867.08</v>
      </c>
      <c r="X92" s="151">
        <f>V92/U92</f>
        <v>0.5334632683658171</v>
      </c>
      <c r="Y92" s="197">
        <f>#N/A</f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>#N/A</f>
        <v>-5.76</v>
      </c>
      <c r="I93" s="213"/>
      <c r="J93" s="117">
        <f>#N/A</f>
        <v>-41.76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8.78</v>
      </c>
      <c r="S93" s="117">
        <f>#N/A</f>
        <v>-7.539999999999999</v>
      </c>
      <c r="T93" s="147">
        <f>#N/A</f>
        <v>0.14123006833712984</v>
      </c>
      <c r="U93" s="112">
        <f>F93-лютий!F93</f>
        <v>4</v>
      </c>
      <c r="V93" s="118">
        <f>G93-лютий!G93</f>
        <v>1.22</v>
      </c>
      <c r="W93" s="117">
        <f>#N/A</f>
        <v>-2.7800000000000002</v>
      </c>
      <c r="X93" s="147"/>
      <c r="Y93" s="197">
        <f>#N/A</f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F94-лютий!F94</f>
        <v>0</v>
      </c>
      <c r="V94" s="118">
        <f>G94-лютий!G94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>#N/A</f>
        <v>-318.4000000000001</v>
      </c>
      <c r="I95" s="213">
        <f>G95/F95</f>
        <v>0.8870821881372462</v>
      </c>
      <c r="J95" s="117">
        <f>#N/A</f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2217.95</v>
      </c>
      <c r="S95" s="117">
        <f>#N/A</f>
        <v>283.4000000000001</v>
      </c>
      <c r="T95" s="147">
        <f>#N/A</f>
        <v>1.1277756486845962</v>
      </c>
      <c r="U95" s="112">
        <f>F95-лютий!F95</f>
        <v>1</v>
      </c>
      <c r="V95" s="118">
        <f>G95-лютий!G95</f>
        <v>123.11000000000013</v>
      </c>
      <c r="W95" s="117">
        <f>#N/A</f>
        <v>122.11000000000013</v>
      </c>
      <c r="X95" s="147">
        <f>V95/U95</f>
        <v>123.11000000000013</v>
      </c>
      <c r="Y95" s="197">
        <f>#N/A</f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G96-лютий!G96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>#N/A</f>
        <v>-324.1600000000003</v>
      </c>
      <c r="I97" s="216">
        <f>G97/F97</f>
        <v>0.8853241354912885</v>
      </c>
      <c r="J97" s="131">
        <f>#N/A</f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2226.76</v>
      </c>
      <c r="S97" s="117">
        <f>#N/A</f>
        <v>275.8299999999995</v>
      </c>
      <c r="T97" s="147">
        <f>#N/A</f>
        <v>1.1238705563239861</v>
      </c>
      <c r="U97" s="129">
        <f>F97-лютий!F97</f>
        <v>5</v>
      </c>
      <c r="V97" s="174">
        <f>G97-лютий!G97</f>
        <v>124.32999999999993</v>
      </c>
      <c r="W97" s="131">
        <f>#N/A</f>
        <v>119.32999999999993</v>
      </c>
      <c r="X97" s="151">
        <f>V97/U97</f>
        <v>24.865999999999985</v>
      </c>
      <c r="Y97" s="197">
        <f>#N/A</f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>#N/A</f>
        <v>4.78478</v>
      </c>
      <c r="I98" s="213">
        <f>G98/F98</f>
        <v>1.5888800549400508</v>
      </c>
      <c r="J98" s="117">
        <f>#N/A</f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7.12</v>
      </c>
      <c r="S98" s="117">
        <f>#N/A</f>
        <v>5.79</v>
      </c>
      <c r="T98" s="147">
        <f>#N/A</f>
        <v>1.8132022471910112</v>
      </c>
      <c r="U98" s="112">
        <f>F98-лютий!F98</f>
        <v>4.665220000000001</v>
      </c>
      <c r="V98" s="118">
        <f>G98-лютий!G98</f>
        <v>9.13</v>
      </c>
      <c r="W98" s="117">
        <f>#N/A</f>
        <v>4.46478</v>
      </c>
      <c r="X98" s="147">
        <f>V98/U98</f>
        <v>1.957035252356802</v>
      </c>
      <c r="Y98" s="197">
        <f>#N/A</f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>#N/A</f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>#N/A</f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500"/>
      <c r="H106" s="500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500"/>
      <c r="H107" s="500"/>
      <c r="I107" s="273"/>
      <c r="J107" s="276"/>
    </row>
    <row r="108" spans="3:10" ht="15">
      <c r="C108" s="271"/>
      <c r="D108" s="4"/>
      <c r="F108" s="278"/>
      <c r="G108" s="501"/>
      <c r="H108" s="501"/>
      <c r="I108" s="279"/>
      <c r="J108" s="274"/>
    </row>
    <row r="109" spans="2:10" ht="16.5">
      <c r="B109" s="502" t="s">
        <v>165</v>
      </c>
      <c r="C109" s="503"/>
      <c r="D109" s="280"/>
      <c r="E109" s="434">
        <f>'[1]залишки'!$G$6/1000</f>
        <v>2.05247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477</v>
      </c>
      <c r="G112" s="435">
        <f>#N/A</f>
        <v>490.25</v>
      </c>
      <c r="H112" s="278">
        <f>#N/A</f>
        <v>13.24999999999998</v>
      </c>
      <c r="I112" s="436">
        <f>G112/F112</f>
        <v>1.0277777777777777</v>
      </c>
      <c r="J112" s="278">
        <f>#N/A</f>
        <v>-1604.7500000000002</v>
      </c>
      <c r="K112" s="436">
        <f>G112/E112</f>
        <v>0.23400954653937947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440.15</v>
      </c>
      <c r="S112" s="278">
        <f>#N/A</f>
        <v>50.1</v>
      </c>
      <c r="T112" s="436">
        <f>G112/R112</f>
        <v>1.1138248324434852</v>
      </c>
      <c r="U112" s="278">
        <f>#N/A</f>
        <v>168</v>
      </c>
      <c r="V112" s="288">
        <f>#N/A</f>
        <v>184.67</v>
      </c>
      <c r="W112" s="278">
        <f>#N/A</f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31916.624219999998</v>
      </c>
      <c r="G124" s="295">
        <f>#N/A</f>
        <v>8136.729999999998</v>
      </c>
      <c r="H124" s="295">
        <f>#N/A</f>
        <v>-23779.894220000002</v>
      </c>
      <c r="I124" s="447">
        <f>#N/A</f>
        <v>0.25493704922907406</v>
      </c>
      <c r="J124" s="295">
        <f>#N/A</f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404112.18122</v>
      </c>
      <c r="G125" s="295">
        <f>#N/A</f>
        <v>386757.50999999995</v>
      </c>
      <c r="H125" s="295">
        <f>#N/A</f>
        <v>-17354.67122000008</v>
      </c>
      <c r="I125" s="447">
        <f>#N/A</f>
        <v>0.9570548178785233</v>
      </c>
      <c r="J125" s="295">
        <f>#N/A</f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726198.91122</v>
      </c>
      <c r="G130" s="314">
        <f>#N/A</f>
        <v>386757.50999999995</v>
      </c>
      <c r="H130" s="314">
        <f>#N/A</f>
        <v>-339441.40122000006</v>
      </c>
      <c r="I130" s="449">
        <f>#N/A</f>
        <v>0.532577925998615</v>
      </c>
      <c r="J130" s="314">
        <f>#N/A</f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28</v>
      </c>
      <c r="G140" s="333">
        <f>#N/A</f>
        <v>51.82</v>
      </c>
      <c r="H140" s="333">
        <f>#N/A</f>
        <v>23.82</v>
      </c>
      <c r="I140" s="442">
        <f>#N/A</f>
        <v>1.8507142857142858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72.08</v>
      </c>
      <c r="S140" s="333">
        <f>#N/A</f>
        <v>-20.259999999999998</v>
      </c>
      <c r="T140" s="442">
        <f>#N/A</f>
        <v>0.7189234184239733</v>
      </c>
      <c r="U140" s="333">
        <f>#N/A</f>
        <v>14</v>
      </c>
      <c r="V140" s="333">
        <f>#N/A</f>
        <v>38.59</v>
      </c>
      <c r="W140" s="333">
        <f>#N/A</f>
        <v>24.590000000000003</v>
      </c>
      <c r="X140" s="357">
        <f>#N/A</f>
        <v>2.7564285714285717</v>
      </c>
      <c r="Y140" s="446">
        <f>#N/A</f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4</v>
      </c>
      <c r="G141" s="338">
        <f>#N/A</f>
        <v>2.02</v>
      </c>
      <c r="H141" s="338">
        <f>#N/A</f>
        <v>-1.98</v>
      </c>
      <c r="I141" s="443">
        <f>#N/A</f>
        <v>0.505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148.43</v>
      </c>
      <c r="G142" s="323">
        <f>#N/A</f>
        <v>224.59</v>
      </c>
      <c r="H142" s="323">
        <f>#N/A</f>
        <v>76.16</v>
      </c>
      <c r="I142" s="357">
        <f>#N/A</f>
        <v>1.5131038199824833</v>
      </c>
      <c r="J142" s="323">
        <f>#N/A</f>
        <v>-519.41</v>
      </c>
      <c r="K142" s="357">
        <f>#N/A</f>
        <v>0.3018682795698925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277.76</v>
      </c>
      <c r="S142" s="323">
        <f>#N/A</f>
        <v>-53.16999999999999</v>
      </c>
      <c r="T142" s="357">
        <f>#N/A</f>
        <v>0.8085757488479263</v>
      </c>
      <c r="U142" s="323">
        <f>#N/A</f>
        <v>60</v>
      </c>
      <c r="V142" s="323">
        <f>#N/A</f>
        <v>172.41</v>
      </c>
      <c r="W142" s="323">
        <f>#N/A</f>
        <v>112.41</v>
      </c>
      <c r="X142" s="357">
        <f>#N/A</f>
        <v>2.8735</v>
      </c>
      <c r="Y142" s="446">
        <f>#N/A</f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20</v>
      </c>
      <c r="G143" s="323">
        <f>#N/A</f>
        <v>8.62</v>
      </c>
      <c r="H143" s="323">
        <f>#N/A</f>
        <v>-11.38</v>
      </c>
      <c r="I143" s="357">
        <f>#N/A</f>
        <v>0.43099999999999994</v>
      </c>
      <c r="J143" s="323">
        <f>#N/A</f>
        <v>-106.88</v>
      </c>
      <c r="K143" s="357">
        <f>#N/A</f>
        <v>0.07463203463203462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0.51</v>
      </c>
      <c r="S143" s="323">
        <f>#N/A</f>
        <v>8.11</v>
      </c>
      <c r="T143" s="357">
        <f>#N/A</f>
        <v>16.901960784313722</v>
      </c>
      <c r="U143" s="323">
        <f>#N/A</f>
        <v>10</v>
      </c>
      <c r="V143" s="323">
        <f>#N/A</f>
        <v>20.2</v>
      </c>
      <c r="W143" s="323">
        <f>#N/A</f>
        <v>10.2</v>
      </c>
      <c r="X143" s="357">
        <f>#N/A</f>
        <v>2.02</v>
      </c>
      <c r="Y143" s="446">
        <f>#N/A</f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9.57</v>
      </c>
      <c r="G145" s="345">
        <f>#N/A</f>
        <v>4.74</v>
      </c>
      <c r="H145" s="345">
        <f>#N/A</f>
        <v>-4.83</v>
      </c>
      <c r="I145" s="444">
        <f>#N/A</f>
        <v>0.49529780564263326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14.27</v>
      </c>
      <c r="S145" s="345">
        <f>#N/A</f>
        <v>-9.53</v>
      </c>
      <c r="T145" s="444">
        <f>#N/A</f>
        <v>0.33216538192011213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0.45</v>
      </c>
      <c r="H146" s="345">
        <f>#N/A</f>
        <v>0.45</v>
      </c>
      <c r="I146" s="444" t="e">
        <f>#N/A</f>
        <v>#DIV/0!</v>
      </c>
      <c r="J146" s="345">
        <f>#N/A</f>
        <v>0.45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5.78</v>
      </c>
      <c r="T146" s="444">
        <f>#N/A</f>
        <v>-0.08442776735459663</v>
      </c>
      <c r="U146" s="345">
        <f>#N/A</f>
        <v>0</v>
      </c>
      <c r="V146" s="345">
        <f>#N/A</f>
        <v>0.34</v>
      </c>
      <c r="W146" s="345">
        <f>#N/A</f>
        <v>0.34</v>
      </c>
      <c r="X146" s="444">
        <f>#N/A</f>
        <v>0</v>
      </c>
      <c r="Y146" s="446">
        <f>#N/A</f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>#N/A</f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284</v>
      </c>
      <c r="G150" s="323">
        <f>#N/A</f>
        <v>280.33</v>
      </c>
      <c r="H150" s="323">
        <f>#N/A</f>
        <v>-3.670000000000016</v>
      </c>
      <c r="I150" s="357">
        <f>#N/A</f>
        <v>0.9870774647887324</v>
      </c>
      <c r="J150" s="323">
        <f>#N/A</f>
        <v>-1003.6700000000001</v>
      </c>
      <c r="K150" s="357">
        <f>#N/A</f>
        <v>0.21832554517133956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300.95</v>
      </c>
      <c r="S150" s="323">
        <f>#N/A</f>
        <v>-20.620000000000005</v>
      </c>
      <c r="T150" s="357">
        <f>#N/A</f>
        <v>0.9314836351553414</v>
      </c>
      <c r="U150" s="323">
        <f>#N/A</f>
        <v>100</v>
      </c>
      <c r="V150" s="323">
        <f>#N/A</f>
        <v>103.13999999999999</v>
      </c>
      <c r="W150" s="323">
        <f>#N/A</f>
        <v>3.1399999999999864</v>
      </c>
      <c r="X150" s="357">
        <f>#N/A</f>
        <v>1.0313999999999999</v>
      </c>
      <c r="Y150" s="446">
        <f>#N/A</f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5690</v>
      </c>
      <c r="G152" s="360">
        <f>#N/A</f>
        <v>6201.94</v>
      </c>
      <c r="H152" s="360">
        <f>#N/A</f>
        <v>511.9399999999996</v>
      </c>
      <c r="I152" s="362">
        <f>#N/A</f>
        <v>1.0899718804920913</v>
      </c>
      <c r="J152" s="360">
        <f>#N/A</f>
        <v>-15058.060000000001</v>
      </c>
      <c r="K152" s="362">
        <f>#N/A</f>
        <v>0.2917187206020696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3584.94</v>
      </c>
      <c r="S152" s="360">
        <f>#N/A</f>
        <v>2616.9999999999995</v>
      </c>
      <c r="T152" s="362">
        <f>#N/A</f>
        <v>1.729998270542882</v>
      </c>
      <c r="U152" s="360">
        <f>#N/A</f>
        <v>1800</v>
      </c>
      <c r="V152" s="360">
        <f>#N/A</f>
        <v>2246.5199999999995</v>
      </c>
      <c r="W152" s="360">
        <f>#N/A</f>
        <v>446.5199999999995</v>
      </c>
      <c r="X152" s="362">
        <f>#N/A</f>
        <v>1.2480666666666664</v>
      </c>
      <c r="Y152" s="446">
        <f>#N/A</f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185</v>
      </c>
      <c r="G153" s="360">
        <f>#N/A</f>
        <v>202.16</v>
      </c>
      <c r="H153" s="360">
        <f>#N/A</f>
        <v>17.159999999999997</v>
      </c>
      <c r="I153" s="362">
        <f>#N/A</f>
        <v>1.0927567567567567</v>
      </c>
      <c r="J153" s="360">
        <f>#N/A</f>
        <v>-564.84</v>
      </c>
      <c r="K153" s="362">
        <f>#N/A</f>
        <v>0.26357235984354627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135.2</v>
      </c>
      <c r="S153" s="360">
        <f>#N/A</f>
        <v>66.96000000000001</v>
      </c>
      <c r="T153" s="362">
        <f>#N/A</f>
        <v>1.4952662721893493</v>
      </c>
      <c r="U153" s="360">
        <f>#N/A</f>
        <v>64</v>
      </c>
      <c r="V153" s="360">
        <f>#N/A</f>
        <v>80.47</v>
      </c>
      <c r="W153" s="360">
        <f>#N/A</f>
        <v>16.47</v>
      </c>
      <c r="X153" s="362">
        <f>#N/A</f>
        <v>1.25734375</v>
      </c>
      <c r="Y153" s="446">
        <f>#N/A</f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8</v>
      </c>
      <c r="G154" s="360">
        <f>#N/A</f>
        <v>7.76</v>
      </c>
      <c r="H154" s="360">
        <f>#N/A</f>
        <v>-0.2400000000000002</v>
      </c>
      <c r="I154" s="362">
        <f>#N/A</f>
        <v>0.97</v>
      </c>
      <c r="J154" s="360">
        <f>#N/A</f>
        <v>-36.24</v>
      </c>
      <c r="K154" s="362">
        <f>#N/A</f>
        <v>0.17636363636363636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4</v>
      </c>
      <c r="S154" s="360">
        <f>#N/A</f>
        <v>3.76</v>
      </c>
      <c r="T154" s="362">
        <f>#N/A</f>
        <v>1.94</v>
      </c>
      <c r="U154" s="360">
        <f>#N/A</f>
        <v>4</v>
      </c>
      <c r="V154" s="360">
        <f>#N/A</f>
        <v>1.0599999999999996</v>
      </c>
      <c r="W154" s="360">
        <f>#N/A</f>
        <v>-2.9400000000000004</v>
      </c>
      <c r="X154" s="362">
        <f>#N/A</f>
        <v>0.2649999999999999</v>
      </c>
      <c r="Y154" s="446">
        <f>#N/A</f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6167</v>
      </c>
      <c r="G155" s="351">
        <f>#N/A</f>
        <v>6692.19</v>
      </c>
      <c r="H155" s="351">
        <f>#N/A</f>
        <v>525.1899999999996</v>
      </c>
      <c r="I155" s="189">
        <f>G155/F155</f>
        <v>1.085161342630128</v>
      </c>
      <c r="J155" s="351">
        <f>#N/A</f>
        <v>-16662.81</v>
      </c>
      <c r="K155" s="189">
        <f>G155/E155</f>
        <v>0.28654206807964033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4025.0899999999997</v>
      </c>
      <c r="S155" s="351">
        <f>#N/A</f>
        <v>2667.1</v>
      </c>
      <c r="T155" s="189">
        <f>G155/R155</f>
        <v>1.6626187240533752</v>
      </c>
      <c r="U155" s="351">
        <f>#N/A</f>
        <v>1968</v>
      </c>
      <c r="V155" s="351">
        <f>#N/A</f>
        <v>2431.189999999999</v>
      </c>
      <c r="W155" s="351">
        <f>#N/A</f>
        <v>463.18999999999954</v>
      </c>
      <c r="X155" s="189">
        <f>V155/U155</f>
        <v>1.2353607723577231</v>
      </c>
      <c r="Y155" s="189">
        <f>#N/A</f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1928.65</v>
      </c>
      <c r="G159" s="348">
        <f>#N/A</f>
        <v>1498.7</v>
      </c>
      <c r="H159" s="348">
        <f>#N/A</f>
        <v>-429.95000000000005</v>
      </c>
      <c r="I159" s="347">
        <f>#N/A</f>
        <v>0.7770720452129728</v>
      </c>
      <c r="J159" s="348">
        <f>#N/A</f>
        <v>-6671.3</v>
      </c>
      <c r="K159" s="347">
        <f>#N/A</f>
        <v>0.18343941248470014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3075.73</v>
      </c>
      <c r="S159" s="348">
        <f>#N/A</f>
        <v>-1577.03</v>
      </c>
      <c r="T159" s="347">
        <f>#N/A</f>
        <v>0.48726643756116433</v>
      </c>
      <c r="U159" s="348">
        <f>#N/A</f>
        <v>680</v>
      </c>
      <c r="V159" s="348">
        <f>#N/A</f>
        <v>426.54999999999995</v>
      </c>
      <c r="W159" s="348">
        <f>#N/A</f>
        <v>-253.45000000000005</v>
      </c>
      <c r="X159" s="347">
        <f>#N/A</f>
        <v>0.6272794117647058</v>
      </c>
      <c r="Y159" s="189">
        <f>#N/A</f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1928.65</v>
      </c>
      <c r="G161" s="351">
        <f>#N/A</f>
        <v>1498.7</v>
      </c>
      <c r="H161" s="351">
        <f>#N/A</f>
        <v>-429.95000000000005</v>
      </c>
      <c r="I161" s="189">
        <f>G161/F161</f>
        <v>0.7770720452129728</v>
      </c>
      <c r="J161" s="351">
        <f>#N/A</f>
        <v>-6845.7</v>
      </c>
      <c r="K161" s="189">
        <f>G161/E161</f>
        <v>0.17960548391735776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3108.62</v>
      </c>
      <c r="S161" s="351">
        <f>#N/A</f>
        <v>-1609.92</v>
      </c>
      <c r="T161" s="189">
        <f>G161/R161</f>
        <v>0.482111033191577</v>
      </c>
      <c r="U161" s="351">
        <f>#N/A</f>
        <v>680</v>
      </c>
      <c r="V161" s="351">
        <f>#N/A</f>
        <v>426.54999999999995</v>
      </c>
      <c r="W161" s="351">
        <f>#N/A</f>
        <v>-253.45000000000005</v>
      </c>
      <c r="X161" s="189">
        <f>V161/U161</f>
        <v>0.6272794117647058</v>
      </c>
      <c r="Y161" s="189">
        <f>#N/A</f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504" t="s">
        <v>213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475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141</v>
      </c>
      <c r="V3" s="482" t="s">
        <v>136</v>
      </c>
      <c r="W3" s="482"/>
      <c r="X3" s="482"/>
      <c r="Y3" s="194"/>
    </row>
    <row r="4" spans="1:24" ht="22.5" customHeight="1">
      <c r="A4" s="471"/>
      <c r="B4" s="473"/>
      <c r="C4" s="474"/>
      <c r="D4" s="475"/>
      <c r="E4" s="475"/>
      <c r="F4" s="483" t="s">
        <v>139</v>
      </c>
      <c r="G4" s="485" t="s">
        <v>31</v>
      </c>
      <c r="H4" s="487" t="s">
        <v>129</v>
      </c>
      <c r="I4" s="480" t="s">
        <v>130</v>
      </c>
      <c r="J4" s="487" t="s">
        <v>132</v>
      </c>
      <c r="K4" s="48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214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475"/>
      <c r="E5" s="475"/>
      <c r="F5" s="484"/>
      <c r="G5" s="486"/>
      <c r="H5" s="488"/>
      <c r="I5" s="481"/>
      <c r="J5" s="488"/>
      <c r="K5" s="481"/>
      <c r="L5" s="492" t="s">
        <v>135</v>
      </c>
      <c r="M5" s="493"/>
      <c r="N5" s="494"/>
      <c r="O5" s="495" t="s">
        <v>210</v>
      </c>
      <c r="P5" s="496"/>
      <c r="Q5" s="497"/>
      <c r="R5" s="498" t="s">
        <v>209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>#N/A</f>
        <v>1.0005397097259996</v>
      </c>
      <c r="J8" s="104">
        <f>#N/A</f>
        <v>-1338741.8800000001</v>
      </c>
      <c r="K8" s="156">
        <f>#N/A</f>
        <v>0.1530347636498726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194831.46</v>
      </c>
      <c r="S8" s="103">
        <f>#N/A</f>
        <v>47060.45999999999</v>
      </c>
      <c r="T8" s="143">
        <f>#N/A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>#N/A</f>
        <v>1.0010058240519362</v>
      </c>
      <c r="Y8" s="199">
        <f>#N/A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>#N/A</f>
        <v>1.0078172006300288</v>
      </c>
      <c r="J9" s="108">
        <f>#N/A</f>
        <v>-816124.13</v>
      </c>
      <c r="K9" s="148">
        <f>#N/A</f>
        <v>0.1464949074621184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101885.94</v>
      </c>
      <c r="S9" s="109">
        <f>#N/A</f>
        <v>38192.92999999999</v>
      </c>
      <c r="T9" s="144">
        <f>#N/A</f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>#N/A</f>
        <v>1.0144563149421921</v>
      </c>
      <c r="Y9" s="200">
        <f>#N/A</f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>#N/A</f>
        <v>10.75</v>
      </c>
      <c r="I10" s="209">
        <f>#N/A</f>
        <v>1.0000841298275847</v>
      </c>
      <c r="J10" s="72">
        <f>#N/A</f>
        <v>-754013.55</v>
      </c>
      <c r="K10" s="75">
        <f>#N/A</f>
        <v>0.1449183661203239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92726.64</v>
      </c>
      <c r="S10" s="74">
        <f>#N/A</f>
        <v>35062.81</v>
      </c>
      <c r="T10" s="145">
        <f>#N/A</f>
        <v>1.3781309233247316</v>
      </c>
      <c r="U10" s="73">
        <f>F10-січень!F10</f>
        <v>68800</v>
      </c>
      <c r="V10" s="98">
        <f>G10-січень!G10</f>
        <v>68810.76</v>
      </c>
      <c r="W10" s="74">
        <f>#N/A</f>
        <v>10.759999999994761</v>
      </c>
      <c r="X10" s="75">
        <f>#N/A</f>
        <v>1.000156395348837</v>
      </c>
      <c r="Y10" s="198">
        <f>#N/A</f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>#N/A</f>
        <v>602.6999999999998</v>
      </c>
      <c r="I11" s="209">
        <f>#N/A</f>
        <v>1.0850706451931627</v>
      </c>
      <c r="J11" s="72">
        <f>#N/A</f>
        <v>-42212.6</v>
      </c>
      <c r="K11" s="75">
        <f>#N/A</f>
        <v>0.1540561122244489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5895.26</v>
      </c>
      <c r="S11" s="74">
        <f>#N/A</f>
        <v>1792.1399999999994</v>
      </c>
      <c r="T11" s="145">
        <f>#N/A</f>
        <v>1.3039967702866369</v>
      </c>
      <c r="U11" s="73">
        <f>F11-січень!F11</f>
        <v>3600</v>
      </c>
      <c r="V11" s="98">
        <f>G11-січень!G11</f>
        <v>4202.7</v>
      </c>
      <c r="W11" s="74">
        <f>#N/A</f>
        <v>602.6999999999998</v>
      </c>
      <c r="X11" s="75">
        <f>#N/A</f>
        <v>1.1674166666666665</v>
      </c>
      <c r="Y11" s="198">
        <f>#N/A</f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>#N/A</f>
        <v>128.51099999999997</v>
      </c>
      <c r="I12" s="209">
        <f>#N/A</f>
        <v>1.087756221110359</v>
      </c>
      <c r="J12" s="72">
        <f>#N/A</f>
        <v>-10407.08</v>
      </c>
      <c r="K12" s="75">
        <f>#N/A</f>
        <v>0.13274333333333335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1037.42</v>
      </c>
      <c r="S12" s="74">
        <f>#N/A</f>
        <v>555.5</v>
      </c>
      <c r="T12" s="145">
        <f>#N/A</f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>#N/A</f>
        <v>128.52999999999997</v>
      </c>
      <c r="X12" s="75">
        <f>#N/A</f>
        <v>1.1785138888888889</v>
      </c>
      <c r="Y12" s="198">
        <f>#N/A</f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>#N/A</f>
        <v>215.5699999999997</v>
      </c>
      <c r="I13" s="209">
        <f>#N/A</f>
        <v>1.0867170843557663</v>
      </c>
      <c r="J13" s="72">
        <f>#N/A</f>
        <v>-9298.53</v>
      </c>
      <c r="K13" s="75">
        <f>#N/A</f>
        <v>0.22512249999999998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2028.32</v>
      </c>
      <c r="S13" s="74">
        <f>#N/A</f>
        <v>673.1499999999999</v>
      </c>
      <c r="T13" s="145">
        <f>#N/A</f>
        <v>1.331875640924509</v>
      </c>
      <c r="U13" s="73">
        <f>F13-січень!F13</f>
        <v>2010</v>
      </c>
      <c r="V13" s="98">
        <f>G13-січень!G13</f>
        <v>2225.6</v>
      </c>
      <c r="W13" s="74">
        <f>#N/A</f>
        <v>215.5999999999999</v>
      </c>
      <c r="X13" s="75">
        <f>#N/A</f>
        <v>1.1072636815920398</v>
      </c>
      <c r="Y13" s="198">
        <f>#N/A</f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>#N/A</f>
        <v>128.99</v>
      </c>
      <c r="I14" s="209">
        <f>#N/A</f>
        <v>1.7221071488551756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198.31</v>
      </c>
      <c r="S14" s="74">
        <f>#N/A</f>
        <v>109.31</v>
      </c>
      <c r="T14" s="145">
        <f>#N/A</f>
        <v>1.551207705108164</v>
      </c>
      <c r="U14" s="73">
        <f>F14-січень!F14</f>
        <v>33</v>
      </c>
      <c r="V14" s="98">
        <f>G14-січень!G14</f>
        <v>161.99</v>
      </c>
      <c r="W14" s="74">
        <f>#N/A</f>
        <v>128.99</v>
      </c>
      <c r="X14" s="75">
        <f>#N/A</f>
        <v>4.908787878787879</v>
      </c>
      <c r="Y14" s="198">
        <f>#N/A</f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>#N/A</f>
        <v>109.53</v>
      </c>
      <c r="I15" s="208">
        <f>#N/A</f>
        <v>11.953</v>
      </c>
      <c r="J15" s="108">
        <f>#N/A</f>
        <v>-780.47</v>
      </c>
      <c r="K15" s="108">
        <f>#N/A</f>
        <v>13.28111111111111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13.91</v>
      </c>
      <c r="S15" s="111">
        <f>#N/A</f>
        <v>105.62</v>
      </c>
      <c r="T15" s="146">
        <f>#N/A</f>
        <v>8.593098490294752</v>
      </c>
      <c r="U15" s="107">
        <f>F15-січень!F15</f>
        <v>10</v>
      </c>
      <c r="V15" s="110">
        <f>G15-січень!G15</f>
        <v>119.53</v>
      </c>
      <c r="W15" s="111">
        <f>#N/A</f>
        <v>109.53</v>
      </c>
      <c r="X15" s="148">
        <f>#N/A</f>
        <v>11.953</v>
      </c>
      <c r="Y15" s="197">
        <f>#N/A</f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F16-січень!F16</f>
        <v>0</v>
      </c>
      <c r="V16" s="110">
        <f>G16-січень!G16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F17-січень!F17</f>
        <v>0</v>
      </c>
      <c r="V17" s="110">
        <f>G17-січень!G17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194.24</v>
      </c>
      <c r="T18" s="146" t="e">
        <f>#N/A</f>
        <v>#DIV/0!</v>
      </c>
      <c r="U18" s="107">
        <f>F18-січень!F18</f>
        <v>120</v>
      </c>
      <c r="V18" s="110">
        <f>G18-січень!G18</f>
        <v>194.24</v>
      </c>
      <c r="W18" s="111">
        <f>#N/A</f>
        <v>74.24000000000001</v>
      </c>
      <c r="X18" s="148">
        <f>#N/A</f>
        <v>1.6186666666666667</v>
      </c>
      <c r="Y18" s="197" t="e">
        <f>#N/A</f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>#N/A</f>
        <v>-537.4300000000003</v>
      </c>
      <c r="I19" s="208">
        <f>#N/A</f>
        <v>0.9407202735495257</v>
      </c>
      <c r="J19" s="108">
        <f>#N/A</f>
        <v>-143199.43</v>
      </c>
      <c r="K19" s="108">
        <f>#N/A</f>
        <v>5.620959875566803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13705.91</v>
      </c>
      <c r="S19" s="111">
        <f>#N/A</f>
        <v>-5177.34</v>
      </c>
      <c r="T19" s="146">
        <f>#N/A</f>
        <v>0.6222549250651725</v>
      </c>
      <c r="U19" s="107">
        <f>F19-січень!F19</f>
        <v>4076.42</v>
      </c>
      <c r="V19" s="110">
        <f>G19-січень!G19</f>
        <v>3538.99</v>
      </c>
      <c r="W19" s="111">
        <f>#N/A</f>
        <v>-537.4300000000003</v>
      </c>
      <c r="X19" s="148">
        <f>#N/A</f>
        <v>0.868161278769116</v>
      </c>
      <c r="Y19" s="197">
        <f>#N/A</f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>#N/A</f>
        <v>-537.4300000000003</v>
      </c>
      <c r="I20" s="211">
        <f>#N/A</f>
        <v>0.9407202735495257</v>
      </c>
      <c r="J20" s="171">
        <f>#N/A</f>
        <v>-58179.43</v>
      </c>
      <c r="K20" s="171">
        <f>#N/A</f>
        <v>12.784928344426454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13705.91</v>
      </c>
      <c r="S20" s="116">
        <f>#N/A</f>
        <v>-5177.34</v>
      </c>
      <c r="T20" s="172">
        <f>#N/A</f>
        <v>0.6222549250651725</v>
      </c>
      <c r="U20" s="136">
        <f>F20-січень!F20</f>
        <v>4076.42</v>
      </c>
      <c r="V20" s="124">
        <f>G20-січень!G20</f>
        <v>3538.99</v>
      </c>
      <c r="W20" s="116">
        <f>#N/A</f>
        <v>-537.4300000000003</v>
      </c>
      <c r="X20" s="180">
        <f>#N/A</f>
        <v>0.868161278769116</v>
      </c>
      <c r="Y20" s="197">
        <f>#N/A</f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F21-січень!F21</f>
        <v>0</v>
      </c>
      <c r="V21" s="124">
        <f>G21-січень!G21</f>
        <v>0</v>
      </c>
      <c r="W21" s="116">
        <f>#N/A</f>
        <v>0</v>
      </c>
      <c r="X21" s="180" t="e">
        <f>#N/A</f>
        <v>#DIV/0!</v>
      </c>
      <c r="Y21" s="197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F22-січень!F22</f>
        <v>0</v>
      </c>
      <c r="V22" s="124">
        <f>G22-січень!G22</f>
        <v>0</v>
      </c>
      <c r="W22" s="116">
        <f>#N/A</f>
        <v>0</v>
      </c>
      <c r="X22" s="180" t="e">
        <f>#N/A</f>
        <v>#DIV/0!</v>
      </c>
      <c r="Y22" s="197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>#N/A</f>
        <v>-602.3899999999994</v>
      </c>
      <c r="I23" s="208">
        <f>#N/A</f>
        <v>0.993562359267781</v>
      </c>
      <c r="J23" s="108">
        <f>#N/A</f>
        <v>-378596.48999999993</v>
      </c>
      <c r="K23" s="108">
        <f>#N/A</f>
        <v>19.71526221501411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79107.24</v>
      </c>
      <c r="S23" s="111">
        <f>#N/A</f>
        <v>13863.470000000001</v>
      </c>
      <c r="T23" s="147">
        <f>#N/A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>#N/A</f>
        <v>-602.4300000000003</v>
      </c>
      <c r="X23" s="148">
        <f>#N/A</f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>#N/A</f>
        <v>-784.489999999998</v>
      </c>
      <c r="I24" s="208">
        <f>#N/A</f>
        <v>0.9767161900374891</v>
      </c>
      <c r="J24" s="108">
        <f>#N/A</f>
        <v>-183933.97999999998</v>
      </c>
      <c r="K24" s="148">
        <f>#N/A</f>
        <v>0.1517603600778447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31455.05</v>
      </c>
      <c r="S24" s="111">
        <f>#N/A</f>
        <v>1452.9700000000048</v>
      </c>
      <c r="T24" s="147">
        <f>#N/A</f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>#N/A</f>
        <v>-785.3999999999978</v>
      </c>
      <c r="X24" s="148">
        <f>#N/A</f>
        <v>0.9494627115372243</v>
      </c>
      <c r="Y24" s="197">
        <f>#N/A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>#N/A</f>
        <v>131.52000000000044</v>
      </c>
      <c r="I25" s="211">
        <f>#N/A</f>
        <v>1.0242612064194798</v>
      </c>
      <c r="J25" s="171">
        <f>#N/A</f>
        <v>-23231.48</v>
      </c>
      <c r="K25" s="180">
        <f>#N/A</f>
        <v>0.1929030016675931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4408.21</v>
      </c>
      <c r="S25" s="116">
        <f>#N/A</f>
        <v>1144.3100000000004</v>
      </c>
      <c r="T25" s="152">
        <f>#N/A</f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>#N/A</f>
        <v>130.6300000000001</v>
      </c>
      <c r="X25" s="180">
        <f>#N/A</f>
        <v>1.167474358974359</v>
      </c>
      <c r="Y25" s="197">
        <f>#N/A</f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>#N/A</f>
        <v>118.24000000000001</v>
      </c>
      <c r="I26" s="212">
        <f>#N/A</f>
        <v>1.606017118548511</v>
      </c>
      <c r="J26" s="176">
        <f>#N/A</f>
        <v>-1208.65</v>
      </c>
      <c r="K26" s="191">
        <f>#N/A</f>
        <v>0.205880420499343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150.23</v>
      </c>
      <c r="S26" s="201">
        <f>#N/A</f>
        <v>163.12000000000003</v>
      </c>
      <c r="T26" s="162">
        <f>#N/A</f>
        <v>2.0858017706183856</v>
      </c>
      <c r="U26" s="167">
        <f>F26-січень!F26</f>
        <v>40</v>
      </c>
      <c r="V26" s="167">
        <f>G26-січень!G26</f>
        <v>158.24</v>
      </c>
      <c r="W26" s="176">
        <f>#N/A</f>
        <v>118.24000000000001</v>
      </c>
      <c r="X26" s="191">
        <f>#N/A</f>
        <v>3.9560000000000004</v>
      </c>
      <c r="Y26" s="197">
        <f>#N/A</f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>#N/A</f>
        <v>13.279999999998836</v>
      </c>
      <c r="I27" s="212">
        <f>#N/A</f>
        <v>1.0025411939401707</v>
      </c>
      <c r="J27" s="176">
        <f>#N/A</f>
        <v>-22022.83</v>
      </c>
      <c r="K27" s="191">
        <f>#N/A</f>
        <v>0.19217849020614772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4257.9800000000005</v>
      </c>
      <c r="S27" s="201">
        <f>#N/A</f>
        <v>981.1899999999987</v>
      </c>
      <c r="T27" s="162">
        <f>#N/A</f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>#N/A</f>
        <v>12.3799999999992</v>
      </c>
      <c r="X27" s="191">
        <f>#N/A</f>
        <v>1.0167297297297286</v>
      </c>
      <c r="Y27" s="197">
        <f>#N/A</f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>#N/A</f>
        <v>14.86</v>
      </c>
      <c r="I28" s="220">
        <f>#N/A</f>
        <v>1.2505902192242833</v>
      </c>
      <c r="J28" s="221">
        <f>#N/A</f>
        <v>-241.84</v>
      </c>
      <c r="K28" s="222">
        <f>#N/A</f>
        <v>0.23468354430379745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128.97</v>
      </c>
      <c r="S28" s="221">
        <f>#N/A</f>
        <v>-54.81</v>
      </c>
      <c r="T28" s="222">
        <f>#N/A</f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>#N/A</f>
        <v>14.860000000000003</v>
      </c>
      <c r="X28" s="222">
        <f>#N/A</f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>#N/A</f>
        <v>103.38</v>
      </c>
      <c r="I29" s="220">
        <f>#N/A</f>
        <v>1.76121051468964</v>
      </c>
      <c r="J29" s="221">
        <f>#N/A</f>
        <v>-966.81</v>
      </c>
      <c r="K29" s="222">
        <f>#N/A</f>
        <v>0.19833333333333333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21.26</v>
      </c>
      <c r="S29" s="221">
        <f>#N/A</f>
        <v>217.93</v>
      </c>
      <c r="T29" s="222">
        <f>#N/A</f>
        <v>11.250705550329256</v>
      </c>
      <c r="U29" s="206">
        <f>F29-січень!F29</f>
        <v>10</v>
      </c>
      <c r="V29" s="206">
        <f>G29-січень!G29</f>
        <v>113.38</v>
      </c>
      <c r="W29" s="221">
        <f>#N/A</f>
        <v>103.38</v>
      </c>
      <c r="X29" s="222">
        <f>#N/A</f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>#N/A</f>
        <v>165.85000000000002</v>
      </c>
      <c r="I30" s="220">
        <f>#N/A</f>
        <v>1.5526675330734114</v>
      </c>
      <c r="J30" s="221">
        <f>#N/A</f>
        <v>-1889.06</v>
      </c>
      <c r="K30" s="222">
        <f>#N/A</f>
        <v>0.19785138004246283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42.64</v>
      </c>
      <c r="S30" s="221">
        <f>#N/A</f>
        <v>423.3</v>
      </c>
      <c r="T30" s="222">
        <f>#N/A</f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>#N/A</f>
        <v>164.95000000000005</v>
      </c>
      <c r="X30" s="222">
        <f>#N/A</f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>#N/A</f>
        <v>-152.57000000000062</v>
      </c>
      <c r="I31" s="220">
        <f>#N/A</f>
        <v>0.9690263510495756</v>
      </c>
      <c r="J31" s="221">
        <f>#N/A</f>
        <v>-20133.77</v>
      </c>
      <c r="K31" s="222">
        <f>#N/A</f>
        <v>0.19164210864415623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4215.34</v>
      </c>
      <c r="S31" s="221">
        <f>#N/A</f>
        <v>557.8899999999994</v>
      </c>
      <c r="T31" s="222">
        <f>#N/A</f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>#N/A</f>
        <v>-152.57000000000062</v>
      </c>
      <c r="X31" s="222">
        <f>#N/A</f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>#N/A</f>
        <v>106.78999999999999</v>
      </c>
      <c r="I32" s="211">
        <f>#N/A</f>
        <v>1.671508520404955</v>
      </c>
      <c r="J32" s="171">
        <f>#N/A</f>
        <v>-16.180000000000007</v>
      </c>
      <c r="K32" s="180">
        <f>#N/A</f>
        <v>0.9426241134751773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79.17</v>
      </c>
      <c r="S32" s="121">
        <f>#N/A</f>
        <v>186.64999999999998</v>
      </c>
      <c r="T32" s="150">
        <f>#N/A</f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>#N/A</f>
        <v>106.78999999999999</v>
      </c>
      <c r="X32" s="180">
        <f>#N/A</f>
        <v>54.394999999999996</v>
      </c>
      <c r="Y32" s="198">
        <f>#N/A</f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>#N/A</f>
        <v>32.99</v>
      </c>
      <c r="I33" s="209">
        <f>#N/A</f>
        <v>2.184560143626571</v>
      </c>
      <c r="J33" s="72">
        <f>#N/A</f>
        <v>-39.16</v>
      </c>
      <c r="K33" s="75">
        <f>#N/A</f>
        <v>0.6084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25</v>
      </c>
      <c r="S33" s="72">
        <f>#N/A</f>
        <v>35.84</v>
      </c>
      <c r="T33" s="75">
        <f>#N/A</f>
        <v>2.4336</v>
      </c>
      <c r="U33" s="73">
        <f>F33-січень!F33</f>
        <v>0</v>
      </c>
      <c r="V33" s="98">
        <f>G33-січень!G33</f>
        <v>32.99</v>
      </c>
      <c r="W33" s="74">
        <f>#N/A</f>
        <v>32.99</v>
      </c>
      <c r="X33" s="75" t="e">
        <f>#N/A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>#N/A</f>
        <v>73.79999999999998</v>
      </c>
      <c r="I34" s="209">
        <f>#N/A</f>
        <v>1.5625857600243938</v>
      </c>
      <c r="J34" s="72">
        <f>#N/A</f>
        <v>22.97999999999999</v>
      </c>
      <c r="K34" s="75">
        <f>#N/A</f>
        <v>1.1262637362637362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54.17</v>
      </c>
      <c r="S34" s="72">
        <f>#N/A</f>
        <v>150.81</v>
      </c>
      <c r="T34" s="75">
        <f>#N/A</f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>#N/A</f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>#N/A</f>
        <v>-1022.7999999999993</v>
      </c>
      <c r="I35" s="211">
        <f>#N/A</f>
        <v>0.9636175819422549</v>
      </c>
      <c r="J35" s="171">
        <f>#N/A</f>
        <v>-160686.32</v>
      </c>
      <c r="K35" s="180">
        <f>#N/A</f>
        <v>0.14426593387866393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26967.67</v>
      </c>
      <c r="S35" s="122">
        <f>#N/A</f>
        <v>122.01000000000204</v>
      </c>
      <c r="T35" s="149">
        <f>#N/A</f>
        <v>1.0045243063267981</v>
      </c>
      <c r="U35" s="136">
        <f>F35-січень!F35</f>
        <v>14759</v>
      </c>
      <c r="V35" s="124">
        <f>G35-січень!G35</f>
        <v>13736.18</v>
      </c>
      <c r="W35" s="116">
        <f>#N/A</f>
        <v>-1022.8199999999997</v>
      </c>
      <c r="X35" s="180">
        <f>#N/A</f>
        <v>0.9306985568127922</v>
      </c>
      <c r="Y35" s="198">
        <f>#N/A</f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9226.23</v>
      </c>
      <c r="G36" s="139">
        <f>G38+G40</f>
        <v>8120.02</v>
      </c>
      <c r="H36" s="158">
        <f>#N/A</f>
        <v>-1106.2099999999991</v>
      </c>
      <c r="I36" s="212">
        <f>#N/A</f>
        <v>0.8801016233065945</v>
      </c>
      <c r="J36" s="176">
        <f>#N/A</f>
        <v>-52569.979999999996</v>
      </c>
      <c r="K36" s="191">
        <f>#N/A</f>
        <v>0.13379502389190973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8859.21</v>
      </c>
      <c r="S36" s="140">
        <f>#N/A</f>
        <v>-739.1899999999987</v>
      </c>
      <c r="T36" s="162">
        <f>#N/A</f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>#N/A</f>
        <v>-1106.2199999999993</v>
      </c>
      <c r="X36" s="191">
        <f>#N/A</f>
        <v>78.5574723783679</v>
      </c>
      <c r="Y36" s="197">
        <f>#N/A</f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18886.25</v>
      </c>
      <c r="G37" s="139">
        <f>#N/A</f>
        <v>18969.66</v>
      </c>
      <c r="H37" s="158">
        <f>#N/A</f>
        <v>83.40999999999985</v>
      </c>
      <c r="I37" s="212">
        <f>#N/A</f>
        <v>1.0044164405321332</v>
      </c>
      <c r="J37" s="176">
        <f>#N/A</f>
        <v>-108116.34</v>
      </c>
      <c r="K37" s="191">
        <f>#N/A</f>
        <v>0.1492663235918984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18108.45</v>
      </c>
      <c r="S37" s="140">
        <f>#N/A</f>
        <v>861.2099999999991</v>
      </c>
      <c r="T37" s="162">
        <f>#N/A</f>
        <v>1.047558460276832</v>
      </c>
      <c r="U37" s="167">
        <f>F37-січень!F37</f>
        <v>9600</v>
      </c>
      <c r="V37" s="167">
        <f>G37-січень!G37</f>
        <v>9683.4</v>
      </c>
      <c r="W37" s="176">
        <f>#N/A</f>
        <v>83.39999999999964</v>
      </c>
      <c r="X37" s="191">
        <f>V37/U37</f>
        <v>1.0086875</v>
      </c>
      <c r="Y37" s="197">
        <f>#N/A</f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>#N/A</f>
        <v>-929.5899999999992</v>
      </c>
      <c r="I38" s="220">
        <f>#N/A</f>
        <v>0.8953682859844222</v>
      </c>
      <c r="J38" s="221">
        <f>#N/A</f>
        <v>-49335.19</v>
      </c>
      <c r="K38" s="222">
        <f>#N/A</f>
        <v>0.13885163204747775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8645.88</v>
      </c>
      <c r="S38" s="221">
        <f>#N/A</f>
        <v>-691.0699999999988</v>
      </c>
      <c r="T38" s="222">
        <f>#N/A</f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>#N/A</f>
        <v>-929.5999999999995</v>
      </c>
      <c r="X38" s="222">
        <f>#N/A</f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>#N/A</f>
        <v>65.96999999999935</v>
      </c>
      <c r="I39" s="220">
        <f>#N/A</f>
        <v>1.0041770480800585</v>
      </c>
      <c r="J39" s="221">
        <f>#N/A</f>
        <v>-90126.58</v>
      </c>
      <c r="K39" s="222">
        <f>#N/A</f>
        <v>0.14963693317985394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14982.8</v>
      </c>
      <c r="S39" s="221">
        <f>#N/A</f>
        <v>876.6200000000008</v>
      </c>
      <c r="T39" s="222">
        <f>#N/A</f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>#N/A</f>
        <v>65.96999999999935</v>
      </c>
      <c r="X39" s="222">
        <f>#N/A</f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>#N/A</f>
        <v>-176.61999999999998</v>
      </c>
      <c r="I40" s="220">
        <f>#N/A</f>
        <v>0.48331041745897085</v>
      </c>
      <c r="J40" s="221">
        <f>#N/A</f>
        <v>-3234.79</v>
      </c>
      <c r="K40" s="222">
        <f>#N/A</f>
        <v>0.048591176470588235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213.33</v>
      </c>
      <c r="S40" s="221">
        <f>#N/A</f>
        <v>-48.120000000000005</v>
      </c>
      <c r="T40" s="222">
        <f>#N/A</f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>#N/A</f>
        <v>-176.62</v>
      </c>
      <c r="X40" s="222">
        <f>#N/A</f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>#N/A</f>
        <v>17.4399999999996</v>
      </c>
      <c r="I41" s="220">
        <f>#N/A</f>
        <v>1.0056389032591826</v>
      </c>
      <c r="J41" s="221">
        <f>#N/A</f>
        <v>-17989.760000000002</v>
      </c>
      <c r="K41" s="222">
        <f>#N/A</f>
        <v>0.14740473933649287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3125.65</v>
      </c>
      <c r="S41" s="221">
        <f>#N/A</f>
        <v>-15.41000000000031</v>
      </c>
      <c r="T41" s="222">
        <f>#N/A</f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>#N/A</f>
        <v>17.42999999999961</v>
      </c>
      <c r="X41" s="222">
        <f>#N/A</f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F42-січень!F42</f>
        <v>0</v>
      </c>
      <c r="V42" s="110">
        <f>G42-січень!G42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>#N/A</f>
        <v>9.700000000000003</v>
      </c>
      <c r="I43" s="208">
        <f>G43/F43</f>
        <v>1.2991057662658034</v>
      </c>
      <c r="J43" s="108">
        <f>#N/A</f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34.2</v>
      </c>
      <c r="S43" s="108">
        <f>#N/A</f>
        <v>7.93</v>
      </c>
      <c r="T43" s="148">
        <f>#N/A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>#N/A</f>
        <v>9.700000000000003</v>
      </c>
      <c r="X43" s="148">
        <f>V43/U43</f>
        <v>1.4409090909090911</v>
      </c>
      <c r="Y43" s="197">
        <f>#N/A</f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>#N/A</f>
        <v>8.899999999999999</v>
      </c>
      <c r="I44" s="209">
        <f>G44/F44</f>
        <v>1.357429718875502</v>
      </c>
      <c r="J44" s="72">
        <f>#N/A</f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19.86</v>
      </c>
      <c r="S44" s="72">
        <f>#N/A</f>
        <v>13.939999999999998</v>
      </c>
      <c r="T44" s="75">
        <f>#N/A</f>
        <v>1.701913393756294</v>
      </c>
      <c r="U44" s="73">
        <f>F44-січень!F44</f>
        <v>14.999999999999998</v>
      </c>
      <c r="V44" s="98">
        <f>G44-січень!G44</f>
        <v>23.9</v>
      </c>
      <c r="W44" s="74">
        <f>#N/A</f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F45-січень!F45</f>
        <v>7</v>
      </c>
      <c r="V45" s="98">
        <f>G45-січень!G45</f>
        <v>7.8</v>
      </c>
      <c r="W45" s="74">
        <f>#N/A</f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>#N/A</f>
        <v>-2.34</v>
      </c>
      <c r="I46" s="208"/>
      <c r="J46" s="108">
        <f>#N/A</f>
        <v>-2.34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-10.76</v>
      </c>
      <c r="S46" s="108">
        <f>#N/A</f>
        <v>8.42</v>
      </c>
      <c r="T46" s="148">
        <f>#N/A</f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>#N/A</f>
        <v>-1.4299999999999997</v>
      </c>
      <c r="X46" s="148"/>
      <c r="Y46" s="197">
        <f>#N/A</f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>#N/A</f>
        <v>174.73999999999796</v>
      </c>
      <c r="I47" s="208">
        <f>G47/F47</f>
        <v>1.0029197221769224</v>
      </c>
      <c r="J47" s="108">
        <f>#N/A</f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47628.56</v>
      </c>
      <c r="S47" s="123">
        <f>#N/A</f>
        <v>12394.340000000004</v>
      </c>
      <c r="T47" s="160">
        <f>#N/A</f>
        <v>1.260229156623673</v>
      </c>
      <c r="U47" s="107">
        <f>F47-січень!F47</f>
        <v>34802</v>
      </c>
      <c r="V47" s="110">
        <f>G47-січень!G47</f>
        <v>34976.7</v>
      </c>
      <c r="W47" s="111">
        <f>#N/A</f>
        <v>174.6999999999971</v>
      </c>
      <c r="X47" s="148">
        <f>V47/U47</f>
        <v>1.0050198264467558</v>
      </c>
      <c r="Y47" s="197">
        <f>#N/A</f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F48-січень!F48</f>
        <v>0</v>
      </c>
      <c r="V48" s="98">
        <f>G48-січень!G48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>#N/A</f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9755.95</v>
      </c>
      <c r="S49" s="85">
        <f>#N/A</f>
        <v>3837.6799999999985</v>
      </c>
      <c r="T49" s="153">
        <f>#N/A</f>
        <v>1.393368149693264</v>
      </c>
      <c r="U49" s="73">
        <f>F49-січень!F49</f>
        <v>9700</v>
      </c>
      <c r="V49" s="98">
        <f>G49-січень!G49</f>
        <v>9709.759999999998</v>
      </c>
      <c r="W49" s="74">
        <f>#N/A</f>
        <v>9.7599999999984</v>
      </c>
      <c r="X49" s="75">
        <f>V49/U49</f>
        <v>1.00100618556701</v>
      </c>
      <c r="Y49" s="197">
        <f>#N/A</f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>#N/A</f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37856.5</v>
      </c>
      <c r="S50" s="85">
        <f>#N/A</f>
        <v>8550.940000000002</v>
      </c>
      <c r="T50" s="153">
        <f>#N/A</f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>#N/A</f>
        <v>166.95000000000437</v>
      </c>
      <c r="X50" s="75">
        <f>V50/U50</f>
        <v>1.006651394422311</v>
      </c>
      <c r="Y50" s="197">
        <f>#N/A</f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F51-січень!F51</f>
        <v>2</v>
      </c>
      <c r="V51" s="98">
        <f>G51-січень!G51</f>
        <v>0</v>
      </c>
      <c r="W51" s="74">
        <f>#N/A</f>
        <v>-2</v>
      </c>
      <c r="X51" s="75"/>
      <c r="Y51" s="197">
        <f>#N/A</f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F52-січень!F52</f>
        <v>0</v>
      </c>
      <c r="V52" s="99">
        <f>G52-січень!G52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>#N/A</f>
        <v>0.987226581355141</v>
      </c>
      <c r="J53" s="104">
        <f>G53-E53</f>
        <v>-40303.22</v>
      </c>
      <c r="K53" s="156">
        <f>#N/A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>#N/A</f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>#N/A</f>
        <v>49.38</v>
      </c>
      <c r="I54" s="213">
        <f>#N/A</f>
        <v>9.081833060556464</v>
      </c>
      <c r="J54" s="115">
        <f>G54-E54</f>
        <v>-2594.51</v>
      </c>
      <c r="K54" s="155">
        <f>#N/A</f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>#N/A</f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>#N/A</f>
        <v>49.38</v>
      </c>
      <c r="X54" s="155">
        <f>V54/U54</f>
        <v>10.876000000000001</v>
      </c>
      <c r="Y54" s="197">
        <f>#N/A</f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>#N/A</f>
        <v>0.0020000000000095497</v>
      </c>
      <c r="I55" s="213">
        <f>#N/A</f>
        <v>1.0000071408679012</v>
      </c>
      <c r="J55" s="115">
        <f>#N/A</f>
        <v>-4719.92</v>
      </c>
      <c r="K55" s="155">
        <f>#N/A</f>
        <v>0.056015999999999996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2116.32</v>
      </c>
      <c r="S55" s="115">
        <f>#N/A</f>
        <v>-1836.2400000000002</v>
      </c>
      <c r="T55" s="155">
        <f>#N/A</f>
        <v>0.13234293490587434</v>
      </c>
      <c r="U55" s="107">
        <f>F55-січень!F55</f>
        <v>280.078</v>
      </c>
      <c r="V55" s="110">
        <f>G55-січень!G55</f>
        <v>280.08</v>
      </c>
      <c r="W55" s="111">
        <f>#N/A</f>
        <v>0.0020000000000095497</v>
      </c>
      <c r="X55" s="155">
        <f>#N/A</f>
        <v>1.0000071408679012</v>
      </c>
      <c r="Y55" s="197">
        <f>#N/A</f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>#N/A</f>
        <v>-0.7699999999999996</v>
      </c>
      <c r="I56" s="213">
        <f>#N/A</f>
        <v>0.9450000000000001</v>
      </c>
      <c r="J56" s="115">
        <f>#N/A</f>
        <v>-144.77</v>
      </c>
      <c r="K56" s="155">
        <f>#N/A</f>
        <v>0.08373417721518987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57.08</v>
      </c>
      <c r="S56" s="115">
        <f>#N/A</f>
        <v>-43.849999999999994</v>
      </c>
      <c r="T56" s="155">
        <f>#N/A</f>
        <v>0.23177995795374914</v>
      </c>
      <c r="U56" s="107">
        <f>F56-січень!F56</f>
        <v>14</v>
      </c>
      <c r="V56" s="110">
        <f>G56-січень!G56</f>
        <v>13.23</v>
      </c>
      <c r="W56" s="111">
        <f>#N/A</f>
        <v>-0.7699999999999996</v>
      </c>
      <c r="X56" s="155">
        <f>#N/A</f>
        <v>0.9450000000000001</v>
      </c>
      <c r="Y56" s="197">
        <f>#N/A</f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>#N/A</f>
        <v>-0.98</v>
      </c>
      <c r="I57" s="213">
        <f>#N/A</f>
        <v>0.6733333333333333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>#N/A</f>
        <v>-36.25000000000001</v>
      </c>
      <c r="I58" s="213">
        <f>#N/A</f>
        <v>0.5900712427909081</v>
      </c>
      <c r="J58" s="115">
        <f>#N/A</f>
        <v>-691.82</v>
      </c>
      <c r="K58" s="155">
        <f>#N/A</f>
        <v>0.07013440860215053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82.08</v>
      </c>
      <c r="S58" s="115">
        <f>#N/A</f>
        <v>-29.9</v>
      </c>
      <c r="T58" s="155">
        <f>#N/A</f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>#N/A</f>
        <v>-36.25000000000001</v>
      </c>
      <c r="X58" s="155">
        <f>#N/A</f>
        <v>0.39583333333333326</v>
      </c>
      <c r="Y58" s="197">
        <f>#N/A</f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>#N/A</f>
        <v>-21.58</v>
      </c>
      <c r="I59" s="213">
        <f>#N/A</f>
        <v>-1.158</v>
      </c>
      <c r="J59" s="115">
        <f>#N/A</f>
        <v>-127.08</v>
      </c>
      <c r="K59" s="155">
        <f>#N/A</f>
        <v>-0.10025974025974026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-11.58</v>
      </c>
      <c r="T59" s="155" t="e">
        <f>#N/A</f>
        <v>#DIV/0!</v>
      </c>
      <c r="U59" s="107">
        <f>F59-січень!F59</f>
        <v>10</v>
      </c>
      <c r="V59" s="110">
        <f>G59-січень!G59</f>
        <v>-5.03</v>
      </c>
      <c r="W59" s="111">
        <f>#N/A</f>
        <v>-15.030000000000001</v>
      </c>
      <c r="X59" s="155">
        <f>#N/A</f>
        <v>-0.503</v>
      </c>
      <c r="Y59" s="197" t="e">
        <f>#N/A</f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>#N/A</f>
        <v>-6.810000000000002</v>
      </c>
      <c r="I60" s="213">
        <f>#N/A</f>
        <v>0.9629891304347826</v>
      </c>
      <c r="J60" s="115">
        <f>#N/A</f>
        <v>-1106.81</v>
      </c>
      <c r="K60" s="155">
        <f>#N/A</f>
        <v>0.13799844236760125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192.39</v>
      </c>
      <c r="S60" s="115">
        <f>#N/A</f>
        <v>-15.199999999999989</v>
      </c>
      <c r="T60" s="155">
        <f>#N/A</f>
        <v>0.920993814647331</v>
      </c>
      <c r="U60" s="107">
        <f>F60-січень!F60</f>
        <v>94.81</v>
      </c>
      <c r="V60" s="110">
        <f>G60-січень!G60</f>
        <v>88</v>
      </c>
      <c r="W60" s="111">
        <f>#N/A</f>
        <v>-6.810000000000002</v>
      </c>
      <c r="X60" s="155">
        <f>#N/A</f>
        <v>0.9281721337411665</v>
      </c>
      <c r="Y60" s="197">
        <f>#N/A</f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F61-січень!F61</f>
        <v>0</v>
      </c>
      <c r="V61" s="110">
        <f>G61-січень!G61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>#N/A</f>
        <v>65.42000000000007</v>
      </c>
      <c r="I62" s="213">
        <f>#N/A</f>
        <v>1.0168174807197943</v>
      </c>
      <c r="J62" s="115">
        <f>#N/A</f>
        <v>-17304.58</v>
      </c>
      <c r="K62" s="155">
        <f>#N/A</f>
        <v>0.18604985888993414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2143.72</v>
      </c>
      <c r="S62" s="115">
        <f>#N/A</f>
        <v>1811.7000000000003</v>
      </c>
      <c r="T62" s="155">
        <f>#N/A</f>
        <v>1.8451196984680838</v>
      </c>
      <c r="U62" s="107">
        <f>F62-січень!F62</f>
        <v>2000</v>
      </c>
      <c r="V62" s="110">
        <f>G62-січень!G62</f>
        <v>2061.32</v>
      </c>
      <c r="W62" s="111">
        <f>#N/A</f>
        <v>61.320000000000164</v>
      </c>
      <c r="X62" s="155">
        <f>#N/A</f>
        <v>1.0306600000000001</v>
      </c>
      <c r="Y62" s="197">
        <f>#N/A</f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>#N/A</f>
        <v>0.6899999999999977</v>
      </c>
      <c r="I63" s="213">
        <f>#N/A</f>
        <v>1.005702479338843</v>
      </c>
      <c r="J63" s="115">
        <f>#N/A</f>
        <v>-645.31</v>
      </c>
      <c r="K63" s="155">
        <f>#N/A</f>
        <v>0.15865710560625815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90.44</v>
      </c>
      <c r="S63" s="115">
        <f>#N/A</f>
        <v>31.25</v>
      </c>
      <c r="T63" s="155">
        <f>#N/A</f>
        <v>1.345532950022114</v>
      </c>
      <c r="U63" s="107">
        <f>F63-січень!F63</f>
        <v>64</v>
      </c>
      <c r="V63" s="110">
        <f>G63-січень!G63</f>
        <v>62.32</v>
      </c>
      <c r="W63" s="111">
        <f>#N/A</f>
        <v>-1.6799999999999997</v>
      </c>
      <c r="X63" s="155">
        <f>#N/A</f>
        <v>0.97375</v>
      </c>
      <c r="Y63" s="197">
        <f>#N/A</f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>#N/A</f>
        <v>2.7</v>
      </c>
      <c r="I64" s="213">
        <f>#N/A</f>
        <v>1.675</v>
      </c>
      <c r="J64" s="115">
        <f>#N/A</f>
        <v>-37.3</v>
      </c>
      <c r="K64" s="155">
        <f>#N/A</f>
        <v>0.15227272727272728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6.7</v>
      </c>
      <c r="T64" s="155" t="e">
        <f>#N/A</f>
        <v>#DIV/0!</v>
      </c>
      <c r="U64" s="107">
        <f>F64-січень!F64</f>
        <v>3</v>
      </c>
      <c r="V64" s="110">
        <f>G64-січень!G64</f>
        <v>5.640000000000001</v>
      </c>
      <c r="W64" s="111">
        <f>#N/A</f>
        <v>2.6400000000000006</v>
      </c>
      <c r="X64" s="155">
        <f>#N/A</f>
        <v>1.8800000000000001</v>
      </c>
      <c r="Y64" s="197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>#N/A</f>
        <v>50.08999999999992</v>
      </c>
      <c r="I65" s="213">
        <f>#N/A</f>
        <v>1.0470708741331027</v>
      </c>
      <c r="J65" s="115">
        <f>#N/A</f>
        <v>-4885.77</v>
      </c>
      <c r="K65" s="155">
        <f>#N/A</f>
        <v>0.185705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1163.35</v>
      </c>
      <c r="S65" s="115">
        <f>#N/A</f>
        <v>-49.11999999999989</v>
      </c>
      <c r="T65" s="155">
        <f>#N/A</f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>#N/A</f>
        <v>50.08999999999992</v>
      </c>
      <c r="X65" s="155">
        <f>#N/A</f>
        <v>1.1001799999999997</v>
      </c>
      <c r="Y65" s="197">
        <f>#N/A</f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>#N/A</f>
        <v>-13.760000000000005</v>
      </c>
      <c r="I66" s="213">
        <f>#N/A</f>
        <v>0.8859416445623342</v>
      </c>
      <c r="J66" s="115">
        <f>#N/A</f>
        <v>-759.12</v>
      </c>
      <c r="K66" s="155">
        <f>#N/A</f>
        <v>0.12341801385681293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89.05</v>
      </c>
      <c r="S66" s="115">
        <f>#N/A</f>
        <v>17.83</v>
      </c>
      <c r="T66" s="155">
        <f>#N/A</f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>#N/A</f>
        <v>-13.760000000000012</v>
      </c>
      <c r="X66" s="155">
        <f>#N/A</f>
        <v>0.8150537634408601</v>
      </c>
      <c r="Y66" s="197">
        <f>#N/A</f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>#N/A</f>
        <v>-13.530000000000001</v>
      </c>
      <c r="I67" s="209">
        <f>#N/A</f>
        <v>0.8611168137959351</v>
      </c>
      <c r="J67" s="72">
        <f>#N/A</f>
        <v>-644.3100000000001</v>
      </c>
      <c r="K67" s="75">
        <f>#N/A</f>
        <v>0.11520186761878604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73.71</v>
      </c>
      <c r="S67" s="203">
        <f>#N/A</f>
        <v>10.180000000000007</v>
      </c>
      <c r="T67" s="204">
        <f>#N/A</f>
        <v>1.1381088047754715</v>
      </c>
      <c r="U67" s="73">
        <f>F67-січень!F67</f>
        <v>63</v>
      </c>
      <c r="V67" s="98">
        <f>G67-січень!G67</f>
        <v>49.47</v>
      </c>
      <c r="W67" s="74">
        <f>#N/A</f>
        <v>-13.530000000000001</v>
      </c>
      <c r="X67" s="75">
        <f>#N/A</f>
        <v>0.7852380952380952</v>
      </c>
      <c r="Y67" s="197">
        <f>#N/A</f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>#N/A</f>
        <v>0.04</v>
      </c>
      <c r="I68" s="209" t="e">
        <f>#N/A</f>
        <v>#DIV/0!</v>
      </c>
      <c r="J68" s="72">
        <f>#N/A</f>
        <v>-0.96</v>
      </c>
      <c r="K68" s="75">
        <f>#N/A</f>
        <v>0.04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-0.060000000000000005</v>
      </c>
      <c r="T68" s="204">
        <f>#N/A</f>
        <v>0.39999999999999997</v>
      </c>
      <c r="U68" s="73">
        <f>F68-січень!F68</f>
        <v>0</v>
      </c>
      <c r="V68" s="98">
        <f>G68-січень!G68</f>
        <v>0.04</v>
      </c>
      <c r="W68" s="74">
        <f>#N/A</f>
        <v>0.04</v>
      </c>
      <c r="X68" s="75"/>
      <c r="Y68" s="197">
        <f>#N/A</f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F69-січень!F69</f>
        <v>0</v>
      </c>
      <c r="V69" s="98">
        <f>G69-січень!G69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>#N/A</f>
        <v>-0.07000000000000028</v>
      </c>
      <c r="I70" s="209">
        <f>#N/A</f>
        <v>0.9969853574504737</v>
      </c>
      <c r="J70" s="72">
        <f>#N/A</f>
        <v>-113.65</v>
      </c>
      <c r="K70" s="75">
        <f>#N/A</f>
        <v>0.1692251461988304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15.24</v>
      </c>
      <c r="S70" s="203">
        <f>#N/A</f>
        <v>7.909999999999998</v>
      </c>
      <c r="T70" s="204">
        <f>#N/A</f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>#N/A</f>
        <v>-0.07000000000000028</v>
      </c>
      <c r="X70" s="75">
        <f>#N/A</f>
        <v>0.993859649122807</v>
      </c>
      <c r="Y70" s="197">
        <f>#N/A</f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F71-січень!F71</f>
        <v>1.5</v>
      </c>
      <c r="V71" s="110">
        <f>G71-січень!G71</f>
        <v>0</v>
      </c>
      <c r="W71" s="111">
        <f>#N/A</f>
        <v>-1.5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>#N/A</f>
        <v>-176.5</v>
      </c>
      <c r="I72" s="213">
        <f>#N/A</f>
        <v>0.8586473391262563</v>
      </c>
      <c r="J72" s="115">
        <f>#N/A</f>
        <v>-7097.85</v>
      </c>
      <c r="K72" s="155">
        <f>#N/A</f>
        <v>0.13123011015911873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2711.43</v>
      </c>
      <c r="S72" s="115">
        <f>#N/A</f>
        <v>-1639.2799999999997</v>
      </c>
      <c r="T72" s="155">
        <f>#N/A</f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>#N/A</f>
        <v>-176.5</v>
      </c>
      <c r="X72" s="155">
        <f>#N/A</f>
        <v>0.7404411764705883</v>
      </c>
      <c r="Y72" s="197">
        <f>#N/A</f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F73-січень!F73</f>
        <v>0</v>
      </c>
      <c r="V73" s="110">
        <f>G73-січень!G73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F74-січень!F74</f>
        <v>0</v>
      </c>
      <c r="V74" s="110">
        <f>G74-січень!G74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F75-січень!F75</f>
        <v>0</v>
      </c>
      <c r="V75" s="110">
        <f>G75-січень!G75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F76-січень!F76</f>
        <v>0</v>
      </c>
      <c r="V76" s="110">
        <f>G76-січень!G76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>#N/A</f>
        <v>-1.9299999999999997</v>
      </c>
      <c r="I77" s="213">
        <f>G77/F77</f>
        <v>0.7106446776611695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>#N/A</f>
        <v>-3.8599999999999994</v>
      </c>
      <c r="T77" s="155">
        <f>#N/A</f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>#N/A</f>
        <v>-1.9299999999999997</v>
      </c>
      <c r="X77" s="155">
        <f>#N/A</f>
        <v>0.3344827586206897</v>
      </c>
      <c r="Y77" s="197">
        <f>#N/A</f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>#N/A</f>
        <v>0.11</v>
      </c>
      <c r="I78" s="213" t="e">
        <f>G78/F78</f>
        <v>#DIV/0!</v>
      </c>
      <c r="J78" s="115">
        <f>#N/A</f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5.44</v>
      </c>
      <c r="T78" s="155">
        <f>#N/A</f>
        <v>-0.020637898686679174</v>
      </c>
      <c r="U78" s="107">
        <f>F78-січень!F78</f>
        <v>0</v>
      </c>
      <c r="V78" s="110">
        <f>G78-січень!G78</f>
        <v>0.11</v>
      </c>
      <c r="W78" s="111">
        <f>#N/A</f>
        <v>0.11</v>
      </c>
      <c r="X78" s="155"/>
      <c r="Y78" s="197">
        <f>#N/A</f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>#N/A</f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29">
        <f>F87-січень!F87</f>
        <v>0</v>
      </c>
      <c r="V87" s="174">
        <f>G87-січень!G87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>#N/A</f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806.4000000000001</v>
      </c>
      <c r="T88" s="147">
        <f>#N/A</f>
        <v>20161</v>
      </c>
      <c r="U88" s="112">
        <f>F88-січень!F88</f>
        <v>0</v>
      </c>
      <c r="V88" s="118">
        <f>G88-січень!G88</f>
        <v>0.010000000000104592</v>
      </c>
      <c r="W88" s="117">
        <f>#N/A</f>
        <v>0.010000000000104592</v>
      </c>
      <c r="X88" s="147" t="e">
        <f>V88/U88</f>
        <v>#DIV/0!</v>
      </c>
      <c r="Y88" s="197">
        <f>#N/A</f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>#N/A</f>
        <v>-820.55</v>
      </c>
      <c r="I89" s="213">
        <f>G89/F89</f>
        <v>0.19157635467980294</v>
      </c>
      <c r="J89" s="117">
        <f>#N/A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192.54999999999998</v>
      </c>
      <c r="T89" s="147">
        <f>#N/A</f>
        <v>102.34210526315789</v>
      </c>
      <c r="U89" s="112">
        <f>F89-січень!F89</f>
        <v>1000</v>
      </c>
      <c r="V89" s="118">
        <f>G89-січень!G89</f>
        <v>179.45</v>
      </c>
      <c r="W89" s="117">
        <f>#N/A</f>
        <v>-820.55</v>
      </c>
      <c r="X89" s="147">
        <f>V89/U89</f>
        <v>0.17945</v>
      </c>
      <c r="Y89" s="197">
        <f>#N/A</f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>#N/A</f>
        <v>-2668.85</v>
      </c>
      <c r="I90" s="213">
        <f>G90/F90</f>
        <v>0.11038333333333332</v>
      </c>
      <c r="J90" s="117">
        <f>#N/A</f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241.02999999999997</v>
      </c>
      <c r="T90" s="147">
        <f>#N/A</f>
        <v>3.674545051043053</v>
      </c>
      <c r="U90" s="112">
        <f>F90-січень!F90</f>
        <v>2843</v>
      </c>
      <c r="V90" s="118">
        <f>G90-січень!G90</f>
        <v>174.14</v>
      </c>
      <c r="W90" s="117">
        <f>#N/A</f>
        <v>-2668.86</v>
      </c>
      <c r="X90" s="147">
        <f>V90/U90</f>
        <v>0.06125219838199085</v>
      </c>
      <c r="Y90" s="197">
        <f>#N/A</f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>#N/A</f>
        <v>-2</v>
      </c>
      <c r="I91" s="213">
        <f>G91/F91</f>
        <v>0.5</v>
      </c>
      <c r="J91" s="117">
        <f>#N/A</f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1</v>
      </c>
      <c r="T91" s="147">
        <f>#N/A</f>
        <v>2</v>
      </c>
      <c r="U91" s="112">
        <f>F91-січень!F91</f>
        <v>3</v>
      </c>
      <c r="V91" s="118">
        <f>G91-січень!G91</f>
        <v>1</v>
      </c>
      <c r="W91" s="117">
        <f>#N/A</f>
        <v>-2</v>
      </c>
      <c r="X91" s="147">
        <f>V91/U91</f>
        <v>0.3333333333333333</v>
      </c>
      <c r="Y91" s="197">
        <f>#N/A</f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>#N/A</f>
        <v>-3491.389</v>
      </c>
      <c r="I92" s="216">
        <f>G92/F92</f>
        <v>0.27646039346967904</v>
      </c>
      <c r="J92" s="131">
        <f>#N/A</f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1240.98</v>
      </c>
      <c r="T92" s="147">
        <f>#N/A</f>
        <v>14.335267569310123</v>
      </c>
      <c r="U92" s="129">
        <f>F92-січень!F92</f>
        <v>3846</v>
      </c>
      <c r="V92" s="174">
        <f>G92-січень!G92</f>
        <v>354.6</v>
      </c>
      <c r="W92" s="131">
        <f>#N/A</f>
        <v>-3491.4</v>
      </c>
      <c r="X92" s="151">
        <f>V92/U92</f>
        <v>0.09219968798751951</v>
      </c>
      <c r="Y92" s="197">
        <f>#N/A</f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>#N/A</f>
        <v>-2.98</v>
      </c>
      <c r="I93" s="213"/>
      <c r="J93" s="117">
        <f>#N/A</f>
        <v>-42.98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0.02</v>
      </c>
      <c r="T93" s="147" t="e">
        <f>#N/A</f>
        <v>#DIV/0!</v>
      </c>
      <c r="U93" s="112">
        <f>F93-січень!F93</f>
        <v>3</v>
      </c>
      <c r="V93" s="118">
        <f>G93-січень!G93</f>
        <v>0.01</v>
      </c>
      <c r="W93" s="117">
        <f>#N/A</f>
        <v>-2.99</v>
      </c>
      <c r="X93" s="147"/>
      <c r="Y93" s="197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F94-січень!F94</f>
        <v>0</v>
      </c>
      <c r="V94" s="118">
        <f>G94-січень!G94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>#N/A</f>
        <v>-440.5100000000002</v>
      </c>
      <c r="I95" s="213">
        <f>G95/F95</f>
        <v>0.8437215077605321</v>
      </c>
      <c r="J95" s="117">
        <f>#N/A</f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2366.7599999999998</v>
      </c>
      <c r="T95" s="147">
        <f>#N/A</f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>#N/A</f>
        <v>-441.0000000000002</v>
      </c>
      <c r="X95" s="147">
        <f>V95/U95</f>
        <v>0.812818336162988</v>
      </c>
      <c r="Y95" s="197">
        <f>#N/A</f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G96-січень!G96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>#N/A</f>
        <v>-443.49000000000024</v>
      </c>
      <c r="I97" s="216">
        <f>G97/F97</f>
        <v>0.8428315761495525</v>
      </c>
      <c r="J97" s="131">
        <f>#N/A</f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2366.4399999999996</v>
      </c>
      <c r="T97" s="147">
        <f>#N/A</f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>#N/A</f>
        <v>-443.99000000000024</v>
      </c>
      <c r="X97" s="151">
        <f>V97/U97</f>
        <v>0.8117888935989825</v>
      </c>
      <c r="Y97" s="197">
        <f>#N/A</f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>#N/A</f>
        <v>0.31999999999999984</v>
      </c>
      <c r="I98" s="213">
        <f>G98/F98</f>
        <v>1.092485549132948</v>
      </c>
      <c r="J98" s="117">
        <f>#N/A</f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3.44</v>
      </c>
      <c r="T98" s="147">
        <f>#N/A</f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>#N/A</f>
        <v>0.3155800000000002</v>
      </c>
      <c r="X98" s="147">
        <f>V98/U98</f>
        <v>1.1788576416046068</v>
      </c>
      <c r="Y98" s="197">
        <f>#N/A</f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>#N/A</f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>#N/A</f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500"/>
      <c r="H106" s="500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500"/>
      <c r="H107" s="500"/>
      <c r="I107" s="273"/>
      <c r="J107" s="276"/>
    </row>
    <row r="108" spans="3:10" ht="15" hidden="1">
      <c r="C108" s="271"/>
      <c r="D108" s="4"/>
      <c r="F108" s="278"/>
      <c r="G108" s="501"/>
      <c r="H108" s="501"/>
      <c r="I108" s="279"/>
      <c r="J108" s="274"/>
    </row>
    <row r="109" spans="2:10" ht="16.5" hidden="1">
      <c r="B109" s="502" t="s">
        <v>165</v>
      </c>
      <c r="C109" s="503"/>
      <c r="D109" s="280"/>
      <c r="E109" s="434">
        <v>144.8304</v>
      </c>
      <c r="F109" s="282" t="s">
        <v>166</v>
      </c>
      <c r="G109" s="500"/>
      <c r="H109" s="500"/>
      <c r="I109" s="283"/>
      <c r="J109" s="274"/>
    </row>
    <row r="110" spans="4:10" ht="15">
      <c r="D110" s="4"/>
      <c r="F110" s="278"/>
      <c r="G110" s="500"/>
      <c r="H110" s="500"/>
      <c r="I110" s="278"/>
      <c r="J110" s="281"/>
    </row>
    <row r="111" spans="2:10" ht="15" customHeight="1" hidden="1">
      <c r="B111" s="499"/>
      <c r="C111" s="499"/>
      <c r="D111" s="285"/>
      <c r="E111" s="286"/>
      <c r="F111" s="278"/>
      <c r="G111" s="500"/>
      <c r="H111" s="50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309</v>
      </c>
      <c r="G112" s="435">
        <f>#N/A</f>
        <v>305.58</v>
      </c>
      <c r="H112" s="278">
        <f>#N/A</f>
        <v>-3.4200000000000044</v>
      </c>
      <c r="I112" s="436">
        <f>G112/F112</f>
        <v>0.9889320388349514</v>
      </c>
      <c r="J112" s="278">
        <f>#N/A</f>
        <v>-1789.4199999999998</v>
      </c>
      <c r="K112" s="436">
        <f>G112/E112</f>
        <v>0.14586157517899762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282.83</v>
      </c>
      <c r="S112" s="278">
        <f>#N/A</f>
        <v>22.75000000000001</v>
      </c>
      <c r="T112" s="436">
        <f>G112/R112</f>
        <v>1.0804370116324293</v>
      </c>
      <c r="U112" s="278">
        <f>#N/A</f>
        <v>161.81</v>
      </c>
      <c r="V112" s="288">
        <f>#N/A</f>
        <v>155.95999999999998</v>
      </c>
      <c r="W112" s="278">
        <f>#N/A</f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70687.473</v>
      </c>
      <c r="F124" s="295">
        <f>#N/A</f>
        <v>27904.959</v>
      </c>
      <c r="G124" s="295">
        <f>#N/A</f>
        <v>5868.3499999999985</v>
      </c>
      <c r="H124" s="295">
        <f>#N/A</f>
        <v>-22036.609</v>
      </c>
      <c r="I124" s="447">
        <f>#N/A</f>
        <v>0.2102977467194988</v>
      </c>
      <c r="J124" s="295">
        <f>#N/A</f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1698605.173</v>
      </c>
      <c r="F125" s="295">
        <f>#N/A</f>
        <v>276708.61600000004</v>
      </c>
      <c r="G125" s="295">
        <f>#N/A</f>
        <v>254710.79999999996</v>
      </c>
      <c r="H125" s="295">
        <f>#N/A</f>
        <v>-21997.816000000083</v>
      </c>
      <c r="I125" s="447">
        <f>#N/A</f>
        <v>0.9205018755180356</v>
      </c>
      <c r="J125" s="295">
        <f>#N/A</f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3198280.3729999997</v>
      </c>
      <c r="F130" s="314">
        <f>#N/A</f>
        <v>598795.346</v>
      </c>
      <c r="G130" s="314">
        <f>#N/A</f>
        <v>254710.79999999996</v>
      </c>
      <c r="H130" s="314">
        <f>#N/A</f>
        <v>-344084.5460000001</v>
      </c>
      <c r="I130" s="449">
        <f>#N/A</f>
        <v>0.4253720435562636</v>
      </c>
      <c r="J130" s="314">
        <f>#N/A</f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0</v>
      </c>
      <c r="S139" s="323">
        <f>#N/A</f>
        <v>194.24</v>
      </c>
      <c r="T139" s="357" t="e">
        <f>#N/A</f>
        <v>#DIV/0!</v>
      </c>
      <c r="U139" s="323">
        <f>#N/A</f>
        <v>120</v>
      </c>
      <c r="V139" s="323">
        <f>#N/A</f>
        <v>194.24</v>
      </c>
      <c r="W139" s="323">
        <f>#N/A</f>
        <v>74.24000000000001</v>
      </c>
      <c r="X139" s="357">
        <f>#N/A</f>
        <v>1.6186666666666667</v>
      </c>
      <c r="Y139" s="446" t="e">
        <f>#N/A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14</v>
      </c>
      <c r="G140" s="333">
        <f>#N/A</f>
        <v>13.23</v>
      </c>
      <c r="H140" s="333">
        <f>#N/A</f>
        <v>-0.7699999999999996</v>
      </c>
      <c r="I140" s="442">
        <f>#N/A</f>
        <v>0.9450000000000001</v>
      </c>
      <c r="J140" s="333">
        <f>#N/A</f>
        <v>-144.77</v>
      </c>
      <c r="K140" s="442">
        <f>#N/A</f>
        <v>0.08373417721518987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57.08</v>
      </c>
      <c r="S140" s="333">
        <f>#N/A</f>
        <v>-43.849999999999994</v>
      </c>
      <c r="T140" s="442">
        <f>#N/A</f>
        <v>0.23177995795374914</v>
      </c>
      <c r="U140" s="333">
        <f>#N/A</f>
        <v>14</v>
      </c>
      <c r="V140" s="333">
        <f>#N/A</f>
        <v>13.23</v>
      </c>
      <c r="W140" s="333">
        <f>#N/A</f>
        <v>-0.7699999999999996</v>
      </c>
      <c r="X140" s="357">
        <f>#N/A</f>
        <v>0.9450000000000001</v>
      </c>
      <c r="Y140" s="446">
        <f>#N/A</f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3</v>
      </c>
      <c r="G141" s="338">
        <f>#N/A</f>
        <v>2.02</v>
      </c>
      <c r="H141" s="338">
        <f>#N/A</f>
        <v>-0.98</v>
      </c>
      <c r="I141" s="443">
        <f>#N/A</f>
        <v>0.6733333333333333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88.43</v>
      </c>
      <c r="G142" s="323">
        <f>#N/A</f>
        <v>52.18</v>
      </c>
      <c r="H142" s="323">
        <f>#N/A</f>
        <v>-36.25000000000001</v>
      </c>
      <c r="I142" s="357">
        <f>#N/A</f>
        <v>0.5900712427909081</v>
      </c>
      <c r="J142" s="323">
        <f>#N/A</f>
        <v>-691.82</v>
      </c>
      <c r="K142" s="357">
        <f>#N/A</f>
        <v>0.07013440860215053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82.08</v>
      </c>
      <c r="S142" s="323">
        <f>#N/A</f>
        <v>-29.9</v>
      </c>
      <c r="T142" s="357">
        <f>#N/A</f>
        <v>0.6357212475633528</v>
      </c>
      <c r="U142" s="323">
        <f>#N/A</f>
        <v>60.00000000000001</v>
      </c>
      <c r="V142" s="323">
        <f>#N/A</f>
        <v>23.75</v>
      </c>
      <c r="W142" s="323">
        <f>#N/A</f>
        <v>-36.25000000000001</v>
      </c>
      <c r="X142" s="357">
        <f>#N/A</f>
        <v>0.39583333333333326</v>
      </c>
      <c r="Y142" s="446">
        <f>#N/A</f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10</v>
      </c>
      <c r="G143" s="323">
        <f>#N/A</f>
        <v>-11.58</v>
      </c>
      <c r="H143" s="323">
        <f>#N/A</f>
        <v>-21.58</v>
      </c>
      <c r="I143" s="357">
        <f>#N/A</f>
        <v>-1.158</v>
      </c>
      <c r="J143" s="323">
        <f>#N/A</f>
        <v>-127.08</v>
      </c>
      <c r="K143" s="357">
        <f>#N/A</f>
        <v>-0.10025974025974026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</v>
      </c>
      <c r="S143" s="323">
        <f>#N/A</f>
        <v>-11.58</v>
      </c>
      <c r="T143" s="357" t="e">
        <f>#N/A</f>
        <v>#DIV/0!</v>
      </c>
      <c r="U143" s="323">
        <f>#N/A</f>
        <v>10</v>
      </c>
      <c r="V143" s="323">
        <f>#N/A</f>
        <v>-5.03</v>
      </c>
      <c r="W143" s="323">
        <f>#N/A</f>
        <v>-15.030000000000001</v>
      </c>
      <c r="X143" s="357">
        <f>#N/A</f>
        <v>-0.503</v>
      </c>
      <c r="Y143" s="446" t="e">
        <f>#N/A</f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1.67</v>
      </c>
      <c r="S144" s="323">
        <f>#N/A</f>
        <v>-1.67</v>
      </c>
      <c r="T144" s="357">
        <f>#N/A</f>
        <v>0</v>
      </c>
      <c r="U144" s="323">
        <f>#N/A</f>
        <v>1.5</v>
      </c>
      <c r="V144" s="323">
        <f>#N/A</f>
        <v>0</v>
      </c>
      <c r="W144" s="323">
        <f>#N/A</f>
        <v>-1.5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6.67</v>
      </c>
      <c r="G145" s="345">
        <f>#N/A</f>
        <v>4.74</v>
      </c>
      <c r="H145" s="345">
        <f>#N/A</f>
        <v>-1.9299999999999997</v>
      </c>
      <c r="I145" s="444">
        <f>#N/A</f>
        <v>0.7106446776611695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8.6</v>
      </c>
      <c r="S145" s="345">
        <f>#N/A</f>
        <v>-3.8599999999999994</v>
      </c>
      <c r="T145" s="444">
        <f>#N/A</f>
        <v>0.5511627906976745</v>
      </c>
      <c r="U145" s="345">
        <f>#N/A</f>
        <v>2.9</v>
      </c>
      <c r="V145" s="345">
        <f>#N/A</f>
        <v>0.9700000000000002</v>
      </c>
      <c r="W145" s="345">
        <f>#N/A</f>
        <v>-1.9299999999999997</v>
      </c>
      <c r="X145" s="444">
        <f>#N/A</f>
        <v>0.3344827586206897</v>
      </c>
      <c r="Y145" s="446">
        <f>#N/A</f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0.11</v>
      </c>
      <c r="H146" s="345">
        <f>#N/A</f>
        <v>0.11</v>
      </c>
      <c r="I146" s="444" t="e">
        <f>#N/A</f>
        <v>#DIV/0!</v>
      </c>
      <c r="J146" s="345">
        <f>#N/A</f>
        <v>0.11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5.44</v>
      </c>
      <c r="T146" s="444">
        <f>#N/A</f>
        <v>-0.020637898686679174</v>
      </c>
      <c r="U146" s="345">
        <f>#N/A</f>
        <v>0</v>
      </c>
      <c r="V146" s="345">
        <f>#N/A</f>
        <v>0.11</v>
      </c>
      <c r="W146" s="345">
        <f>#N/A</f>
        <v>0.11</v>
      </c>
      <c r="X146" s="444">
        <f>#N/A</f>
        <v>0</v>
      </c>
      <c r="Y146" s="446">
        <f>#N/A</f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>#N/A</f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184</v>
      </c>
      <c r="G150" s="323">
        <f>#N/A</f>
        <v>177.19</v>
      </c>
      <c r="H150" s="323">
        <f>#N/A</f>
        <v>-6.810000000000002</v>
      </c>
      <c r="I150" s="357">
        <f>#N/A</f>
        <v>0.9629891304347826</v>
      </c>
      <c r="J150" s="323">
        <f>#N/A</f>
        <v>-1106.81</v>
      </c>
      <c r="K150" s="357">
        <f>#N/A</f>
        <v>0.13799844236760125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192.39</v>
      </c>
      <c r="S150" s="323">
        <f>#N/A</f>
        <v>-15.199999999999989</v>
      </c>
      <c r="T150" s="357">
        <f>#N/A</f>
        <v>0.920993814647331</v>
      </c>
      <c r="U150" s="323">
        <f>#N/A</f>
        <v>94.81</v>
      </c>
      <c r="V150" s="323">
        <f>#N/A</f>
        <v>88</v>
      </c>
      <c r="W150" s="323">
        <f>#N/A</f>
        <v>-6.810000000000002</v>
      </c>
      <c r="X150" s="357">
        <f>#N/A</f>
        <v>0.9281721337411665</v>
      </c>
      <c r="Y150" s="446">
        <f>#N/A</f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3890</v>
      </c>
      <c r="G152" s="360">
        <f>#N/A</f>
        <v>3955.42</v>
      </c>
      <c r="H152" s="360">
        <f>#N/A</f>
        <v>65.42000000000007</v>
      </c>
      <c r="I152" s="362">
        <f>#N/A</f>
        <v>1.0168174807197943</v>
      </c>
      <c r="J152" s="360">
        <f>#N/A</f>
        <v>-17304.58</v>
      </c>
      <c r="K152" s="362">
        <f>#N/A</f>
        <v>0.18604985888993414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2143.72</v>
      </c>
      <c r="S152" s="360">
        <f>#N/A</f>
        <v>1811.7000000000003</v>
      </c>
      <c r="T152" s="362">
        <f>#N/A</f>
        <v>1.8451196984680838</v>
      </c>
      <c r="U152" s="360">
        <f>#N/A</f>
        <v>2000</v>
      </c>
      <c r="V152" s="360">
        <f>#N/A</f>
        <v>2061.32</v>
      </c>
      <c r="W152" s="360">
        <f>#N/A</f>
        <v>61.320000000000164</v>
      </c>
      <c r="X152" s="362">
        <f>#N/A</f>
        <v>1.0306600000000001</v>
      </c>
      <c r="Y152" s="446">
        <f>#N/A</f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121</v>
      </c>
      <c r="G153" s="360">
        <f>#N/A</f>
        <v>121.69</v>
      </c>
      <c r="H153" s="360">
        <f>#N/A</f>
        <v>0.6899999999999977</v>
      </c>
      <c r="I153" s="362">
        <f>#N/A</f>
        <v>1.005702479338843</v>
      </c>
      <c r="J153" s="360">
        <f>#N/A</f>
        <v>-645.31</v>
      </c>
      <c r="K153" s="362">
        <f>#N/A</f>
        <v>0.15865710560625815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90.44</v>
      </c>
      <c r="S153" s="360">
        <f>#N/A</f>
        <v>31.25</v>
      </c>
      <c r="T153" s="362">
        <f>#N/A</f>
        <v>1.345532950022114</v>
      </c>
      <c r="U153" s="360">
        <f>#N/A</f>
        <v>64</v>
      </c>
      <c r="V153" s="360">
        <f>#N/A</f>
        <v>62.32</v>
      </c>
      <c r="W153" s="360">
        <f>#N/A</f>
        <v>-1.6799999999999997</v>
      </c>
      <c r="X153" s="362">
        <f>#N/A</f>
        <v>0.97375</v>
      </c>
      <c r="Y153" s="446">
        <f>#N/A</f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4</v>
      </c>
      <c r="G154" s="360">
        <f>#N/A</f>
        <v>6.7</v>
      </c>
      <c r="H154" s="360">
        <f>#N/A</f>
        <v>2.7</v>
      </c>
      <c r="I154" s="362">
        <f>#N/A</f>
        <v>1.675</v>
      </c>
      <c r="J154" s="360">
        <f>#N/A</f>
        <v>-37.3</v>
      </c>
      <c r="K154" s="362">
        <f>#N/A</f>
        <v>0.15227272727272728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0</v>
      </c>
      <c r="S154" s="360">
        <f>#N/A</f>
        <v>6.7</v>
      </c>
      <c r="T154" s="362" t="e">
        <f>#N/A</f>
        <v>#DIV/0!</v>
      </c>
      <c r="U154" s="360">
        <f>#N/A</f>
        <v>3</v>
      </c>
      <c r="V154" s="360">
        <f>#N/A</f>
        <v>5.640000000000001</v>
      </c>
      <c r="W154" s="360">
        <f>#N/A</f>
        <v>2.6400000000000006</v>
      </c>
      <c r="X154" s="362">
        <f>#N/A</f>
        <v>1.8800000000000001</v>
      </c>
      <c r="Y154" s="446" t="e">
        <f>#N/A</f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4199</v>
      </c>
      <c r="G155" s="351">
        <f>#N/A</f>
        <v>4260.999999999999</v>
      </c>
      <c r="H155" s="351">
        <f>#N/A</f>
        <v>62.00000000000007</v>
      </c>
      <c r="I155" s="189">
        <f>G155/F155</f>
        <v>1.0147654203381755</v>
      </c>
      <c r="J155" s="351">
        <f>#N/A</f>
        <v>-19094.000000000004</v>
      </c>
      <c r="K155" s="189">
        <f>G155/E155</f>
        <v>0.182444872618283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2426.5499999999997</v>
      </c>
      <c r="S155" s="351">
        <f>#N/A</f>
        <v>1834.4500000000003</v>
      </c>
      <c r="T155" s="189">
        <f>G155/R155</f>
        <v>1.7559910160515957</v>
      </c>
      <c r="U155" s="351">
        <f>#N/A</f>
        <v>2161.81</v>
      </c>
      <c r="V155" s="351">
        <f>#N/A</f>
        <v>2217.28</v>
      </c>
      <c r="W155" s="351">
        <f>#N/A</f>
        <v>55.47000000000016</v>
      </c>
      <c r="X155" s="189">
        <f>V155/U155</f>
        <v>1.025659054218456</v>
      </c>
      <c r="Y155" s="189">
        <f>#N/A</f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1248.65</v>
      </c>
      <c r="G159" s="348">
        <f>#N/A</f>
        <v>1072.15</v>
      </c>
      <c r="H159" s="348">
        <f>#N/A</f>
        <v>-176.5</v>
      </c>
      <c r="I159" s="347">
        <f>#N/A</f>
        <v>0.8586473391262563</v>
      </c>
      <c r="J159" s="348">
        <f>#N/A</f>
        <v>-7097.85</v>
      </c>
      <c r="K159" s="347">
        <f>#N/A</f>
        <v>0.13123011015911873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2711.43</v>
      </c>
      <c r="S159" s="348">
        <f>#N/A</f>
        <v>-1639.2799999999997</v>
      </c>
      <c r="T159" s="347">
        <f>#N/A</f>
        <v>0.3954186536255777</v>
      </c>
      <c r="U159" s="348">
        <f>#N/A</f>
        <v>680.0000000000001</v>
      </c>
      <c r="V159" s="348">
        <f>#N/A</f>
        <v>503.5000000000001</v>
      </c>
      <c r="W159" s="348">
        <f>#N/A</f>
        <v>-176.5</v>
      </c>
      <c r="X159" s="347">
        <f>#N/A</f>
        <v>0.7404411764705883</v>
      </c>
      <c r="Y159" s="189">
        <f>#N/A</f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1248.65</v>
      </c>
      <c r="G161" s="351">
        <f>#N/A</f>
        <v>1072.15</v>
      </c>
      <c r="H161" s="351">
        <f>#N/A</f>
        <v>-176.5</v>
      </c>
      <c r="I161" s="189">
        <f>G161/F161</f>
        <v>0.8586473391262563</v>
      </c>
      <c r="J161" s="351">
        <f>#N/A</f>
        <v>-7272.25</v>
      </c>
      <c r="K161" s="189">
        <f>G161/E161</f>
        <v>0.12848736877426778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2744.3199999999997</v>
      </c>
      <c r="S161" s="351">
        <f>#N/A</f>
        <v>-1672.1699999999998</v>
      </c>
      <c r="T161" s="189">
        <f>G161/R161</f>
        <v>0.3906796583488807</v>
      </c>
      <c r="U161" s="351">
        <f>#N/A</f>
        <v>680.0000000000001</v>
      </c>
      <c r="V161" s="351">
        <f>#N/A</f>
        <v>503.5000000000001</v>
      </c>
      <c r="W161" s="351">
        <f>#N/A</f>
        <v>-176.5</v>
      </c>
      <c r="X161" s="189">
        <f>V161/U161</f>
        <v>0.7404411764705883</v>
      </c>
      <c r="Y161" s="189">
        <f>#N/A</f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504" t="s">
        <v>128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70"/>
      <c r="C2" s="470"/>
      <c r="D2" s="470"/>
      <c r="E2" s="470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71"/>
      <c r="B3" s="473"/>
      <c r="C3" s="474" t="s">
        <v>0</v>
      </c>
      <c r="D3" s="508" t="s">
        <v>131</v>
      </c>
      <c r="E3" s="475" t="s">
        <v>131</v>
      </c>
      <c r="F3" s="25"/>
      <c r="G3" s="476" t="s">
        <v>26</v>
      </c>
      <c r="H3" s="477"/>
      <c r="I3" s="477"/>
      <c r="J3" s="477"/>
      <c r="K3" s="478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479" t="s">
        <v>140</v>
      </c>
      <c r="V3" s="482" t="s">
        <v>124</v>
      </c>
      <c r="W3" s="482"/>
      <c r="X3" s="482"/>
      <c r="Y3" s="194"/>
    </row>
    <row r="4" spans="1:24" ht="22.5" customHeight="1">
      <c r="A4" s="471"/>
      <c r="B4" s="473"/>
      <c r="C4" s="474"/>
      <c r="D4" s="509"/>
      <c r="E4" s="475"/>
      <c r="F4" s="483" t="s">
        <v>138</v>
      </c>
      <c r="G4" s="485" t="s">
        <v>31</v>
      </c>
      <c r="H4" s="487" t="s">
        <v>122</v>
      </c>
      <c r="I4" s="480" t="s">
        <v>123</v>
      </c>
      <c r="J4" s="487" t="s">
        <v>132</v>
      </c>
      <c r="K4" s="48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0"/>
      <c r="V4" s="489" t="s">
        <v>137</v>
      </c>
      <c r="W4" s="487" t="s">
        <v>44</v>
      </c>
      <c r="X4" s="491" t="s">
        <v>43</v>
      </c>
    </row>
    <row r="5" spans="1:24" ht="67.5" customHeight="1">
      <c r="A5" s="472"/>
      <c r="B5" s="473"/>
      <c r="C5" s="474"/>
      <c r="D5" s="510"/>
      <c r="E5" s="475"/>
      <c r="F5" s="484"/>
      <c r="G5" s="486"/>
      <c r="H5" s="488"/>
      <c r="I5" s="481"/>
      <c r="J5" s="488"/>
      <c r="K5" s="481"/>
      <c r="L5" s="492" t="s">
        <v>109</v>
      </c>
      <c r="M5" s="493"/>
      <c r="N5" s="494"/>
      <c r="O5" s="505" t="s">
        <v>125</v>
      </c>
      <c r="P5" s="506"/>
      <c r="Q5" s="507"/>
      <c r="R5" s="498" t="s">
        <v>127</v>
      </c>
      <c r="S5" s="498"/>
      <c r="T5" s="498"/>
      <c r="U5" s="481"/>
      <c r="V5" s="490"/>
      <c r="W5" s="488"/>
      <c r="X5" s="491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>#N/A</f>
        <v>0.9999999196622379</v>
      </c>
      <c r="J8" s="104">
        <f>#N/A</f>
        <v>-1468606.79</v>
      </c>
      <c r="K8" s="156">
        <f>#N/A</f>
        <v>0.07087474024660234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93856.96</v>
      </c>
      <c r="S8" s="103">
        <f>#N/A</f>
        <v>18170.04999999999</v>
      </c>
      <c r="T8" s="143">
        <f>#N/A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>#N/A</f>
        <v>0.9999999196622379</v>
      </c>
      <c r="Y8" s="199">
        <f>#N/A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>#N/A</f>
        <v>0.9999992323279425</v>
      </c>
      <c r="J9" s="108">
        <f>#N/A</f>
        <v>-892373.71</v>
      </c>
      <c r="K9" s="148">
        <f>#N/A</f>
        <v>0.06675286523886664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46924.93</v>
      </c>
      <c r="S9" s="109">
        <f>#N/A</f>
        <v>16904.36</v>
      </c>
      <c r="T9" s="144">
        <f>#N/A</f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>#N/A</f>
        <v>0.9999992323279425</v>
      </c>
      <c r="Y9" s="199">
        <f>#N/A</f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>#N/A</f>
        <v>-0.00999999999476131</v>
      </c>
      <c r="I10" s="209">
        <f>#N/A</f>
        <v>0.9999998304472633</v>
      </c>
      <c r="J10" s="72">
        <f>#N/A</f>
        <v>-822824.31</v>
      </c>
      <c r="K10" s="75">
        <f>#N/A</f>
        <v>0.06688420202698335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43142.93</v>
      </c>
      <c r="S10" s="74">
        <f>#N/A</f>
        <v>15835.760000000002</v>
      </c>
      <c r="T10" s="145">
        <f>#N/A</f>
        <v>1.367053419876675</v>
      </c>
      <c r="U10" s="73">
        <f>#N/A</f>
        <v>58978.7</v>
      </c>
      <c r="V10" s="98">
        <f>#N/A</f>
        <v>58978.69</v>
      </c>
      <c r="W10" s="74">
        <f>#N/A</f>
        <v>-0.00999999999476131</v>
      </c>
      <c r="X10" s="75">
        <f>#N/A</f>
        <v>0.9999998304472633</v>
      </c>
      <c r="Y10" s="199">
        <f>#N/A</f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>#N/A</f>
        <v>0</v>
      </c>
      <c r="I11" s="209">
        <f>#N/A</f>
        <v>1</v>
      </c>
      <c r="J11" s="72">
        <f>#N/A</f>
        <v>-46415.3</v>
      </c>
      <c r="K11" s="75">
        <f>#N/A</f>
        <v>0.06983366733466934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2681.7</v>
      </c>
      <c r="S11" s="74">
        <f>#N/A</f>
        <v>803</v>
      </c>
      <c r="T11" s="145">
        <f>#N/A</f>
        <v>1.2994369243390387</v>
      </c>
      <c r="U11" s="73">
        <f>#N/A</f>
        <v>3484.7</v>
      </c>
      <c r="V11" s="98">
        <f>#N/A</f>
        <v>3484.7</v>
      </c>
      <c r="W11" s="74">
        <f>#N/A</f>
        <v>0</v>
      </c>
      <c r="X11" s="75">
        <f>#N/A</f>
        <v>1</v>
      </c>
      <c r="Y11" s="199">
        <f>#N/A</f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>#N/A</f>
        <v>-0.019000000000005457</v>
      </c>
      <c r="I12" s="209">
        <f>#N/A</f>
        <v>0.999974476396712</v>
      </c>
      <c r="J12" s="72">
        <f>#N/A</f>
        <v>-11255.61</v>
      </c>
      <c r="K12" s="75">
        <f>#N/A</f>
        <v>0.0620325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500.43</v>
      </c>
      <c r="S12" s="74">
        <f>#N/A</f>
        <v>243.95999999999998</v>
      </c>
      <c r="T12" s="145">
        <f>#N/A</f>
        <v>1.487500749355554</v>
      </c>
      <c r="U12" s="73">
        <f>#N/A</f>
        <v>744.409</v>
      </c>
      <c r="V12" s="98">
        <f>#N/A</f>
        <v>744.39</v>
      </c>
      <c r="W12" s="74">
        <f>#N/A</f>
        <v>-0.019000000000005457</v>
      </c>
      <c r="X12" s="75">
        <f>#N/A</f>
        <v>0.999974476396712</v>
      </c>
      <c r="Y12" s="199">
        <f>#N/A</f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>#N/A</f>
        <v>-0.029999999999972715</v>
      </c>
      <c r="I13" s="209">
        <f>#N/A</f>
        <v>0.9999369615465434</v>
      </c>
      <c r="J13" s="72">
        <f>#N/A</f>
        <v>-11524.13</v>
      </c>
      <c r="K13" s="75">
        <f>#N/A</f>
        <v>0.039655833333333335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499.36</v>
      </c>
      <c r="S13" s="74">
        <f>#N/A</f>
        <v>-23.49000000000001</v>
      </c>
      <c r="T13" s="145">
        <f>#N/A</f>
        <v>0.9529597885293175</v>
      </c>
      <c r="U13" s="73">
        <f>#N/A</f>
        <v>475.9</v>
      </c>
      <c r="V13" s="98">
        <f>#N/A</f>
        <v>475.87</v>
      </c>
      <c r="W13" s="74">
        <f>#N/A</f>
        <v>-0.029999999999972715</v>
      </c>
      <c r="X13" s="75">
        <f>#N/A</f>
        <v>0.9999369615465434</v>
      </c>
      <c r="Y13" s="199">
        <f>#N/A</f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>#N/A</f>
        <v>0</v>
      </c>
      <c r="I14" s="209">
        <f>#N/A</f>
        <v>1</v>
      </c>
      <c r="J14" s="72">
        <f>#N/A</f>
        <v>-354.37</v>
      </c>
      <c r="K14" s="75">
        <f>#N/A</f>
        <v>0.29125999999999996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100.5</v>
      </c>
      <c r="S14" s="74">
        <f>#N/A</f>
        <v>45.129999999999995</v>
      </c>
      <c r="T14" s="145">
        <f>#N/A</f>
        <v>1.4490547263681592</v>
      </c>
      <c r="U14" s="73">
        <f>#N/A</f>
        <v>145.63</v>
      </c>
      <c r="V14" s="98">
        <f>#N/A</f>
        <v>145.63</v>
      </c>
      <c r="W14" s="74">
        <f>#N/A</f>
        <v>0</v>
      </c>
      <c r="X14" s="75">
        <f>#N/A</f>
        <v>1</v>
      </c>
      <c r="Y14" s="199">
        <f>#N/A</f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>#N/A</f>
        <v>0</v>
      </c>
      <c r="I15" s="208" t="e">
        <f>#N/A</f>
        <v>#DIV/0!</v>
      </c>
      <c r="J15" s="108">
        <f>#N/A</f>
        <v>-900</v>
      </c>
      <c r="K15" s="108">
        <f>#N/A</f>
        <v>0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0</v>
      </c>
      <c r="S15" s="111">
        <f>#N/A</f>
        <v>0</v>
      </c>
      <c r="T15" s="146" t="e">
        <f>#N/A</f>
        <v>#DIV/0!</v>
      </c>
      <c r="U15" s="107">
        <f>#N/A</f>
        <v>0</v>
      </c>
      <c r="V15" s="110">
        <f>#N/A</f>
        <v>0</v>
      </c>
      <c r="W15" s="111">
        <f>#N/A</f>
        <v>0</v>
      </c>
      <c r="X15" s="148" t="e">
        <f>#N/A</f>
        <v>#DIV/0!</v>
      </c>
      <c r="Y15" s="199" t="e">
        <f>#N/A</f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#N/A</f>
        <v>0</v>
      </c>
      <c r="V16" s="110">
        <f>#N/A</f>
        <v>0</v>
      </c>
      <c r="W16" s="111">
        <f>#N/A</f>
        <v>0</v>
      </c>
      <c r="X16" s="148" t="e">
        <f>V16/U16*100</f>
        <v>#DIV/0!</v>
      </c>
      <c r="Y16" s="199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#N/A</f>
        <v>0</v>
      </c>
      <c r="V17" s="110">
        <f>#N/A</f>
        <v>0</v>
      </c>
      <c r="W17" s="111">
        <f>#N/A</f>
        <v>0</v>
      </c>
      <c r="X17" s="148"/>
      <c r="Y17" s="199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>#N/A</f>
        <v>0</v>
      </c>
      <c r="I18" s="208" t="e">
        <f>#N/A</f>
        <v>#DIV/0!</v>
      </c>
      <c r="J18" s="108">
        <f>#N/A</f>
        <v>-235.6</v>
      </c>
      <c r="K18" s="108">
        <f>#N/A</f>
        <v>0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0</v>
      </c>
      <c r="T18" s="146" t="e">
        <f>#N/A</f>
        <v>#DIV/0!</v>
      </c>
      <c r="U18" s="107">
        <f>#N/A</f>
        <v>0</v>
      </c>
      <c r="V18" s="110">
        <f>#N/A</f>
        <v>0</v>
      </c>
      <c r="W18" s="111">
        <f>#N/A</f>
        <v>0</v>
      </c>
      <c r="X18" s="148" t="e">
        <f>#N/A</f>
        <v>#DIV/0!</v>
      </c>
      <c r="Y18" s="199" t="e">
        <f>#N/A</f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>#N/A</f>
        <v>0</v>
      </c>
      <c r="I19" s="208">
        <f>#N/A</f>
        <v>1</v>
      </c>
      <c r="J19" s="108">
        <f>#N/A</f>
        <v>-146738.42</v>
      </c>
      <c r="K19" s="108">
        <f>#N/A</f>
        <v>3.288503110829906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9751.75</v>
      </c>
      <c r="S19" s="111">
        <f>#N/A</f>
        <v>-4762.17</v>
      </c>
      <c r="T19" s="146">
        <f>#N/A</f>
        <v>0.5116599584689927</v>
      </c>
      <c r="U19" s="107">
        <f>#N/A</f>
        <v>4989.58</v>
      </c>
      <c r="V19" s="110">
        <f>#N/A</f>
        <v>4989.58</v>
      </c>
      <c r="W19" s="111">
        <f>#N/A</f>
        <v>0</v>
      </c>
      <c r="X19" s="148">
        <f>#N/A</f>
        <v>1</v>
      </c>
      <c r="Y19" s="199">
        <f>#N/A</f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>#N/A</f>
        <v>0</v>
      </c>
      <c r="I20" s="211">
        <f>#N/A</f>
        <v>1</v>
      </c>
      <c r="J20" s="171">
        <f>#N/A</f>
        <v>-61718.42</v>
      </c>
      <c r="K20" s="171">
        <f>#N/A</f>
        <v>7.479732565809198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9751.75</v>
      </c>
      <c r="S20" s="116">
        <f>#N/A</f>
        <v>-4762.17</v>
      </c>
      <c r="T20" s="172">
        <f>#N/A</f>
        <v>0.5116599584689927</v>
      </c>
      <c r="U20" s="136">
        <f>#N/A</f>
        <v>4989.58</v>
      </c>
      <c r="V20" s="124">
        <f>#N/A</f>
        <v>4989.58</v>
      </c>
      <c r="W20" s="116">
        <f>#N/A</f>
        <v>0</v>
      </c>
      <c r="X20" s="180">
        <f>#N/A</f>
        <v>1</v>
      </c>
      <c r="Y20" s="199">
        <f>#N/A</f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#N/A</f>
        <v>0</v>
      </c>
      <c r="V21" s="124">
        <f>#N/A</f>
        <v>0</v>
      </c>
      <c r="W21" s="116">
        <f>#N/A</f>
        <v>0</v>
      </c>
      <c r="X21" s="180" t="e">
        <f>#N/A</f>
        <v>#DIV/0!</v>
      </c>
      <c r="Y21" s="199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#N/A</f>
        <v>0</v>
      </c>
      <c r="V22" s="124">
        <f>#N/A</f>
        <v>0</v>
      </c>
      <c r="W22" s="116">
        <f>#N/A</f>
        <v>0</v>
      </c>
      <c r="X22" s="180" t="e">
        <f>#N/A</f>
        <v>#DIV/0!</v>
      </c>
      <c r="Y22" s="199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>#N/A</f>
        <v>0.040000000000873115</v>
      </c>
      <c r="I23" s="208">
        <f>#N/A</f>
        <v>1.0000009257523474</v>
      </c>
      <c r="J23" s="108">
        <f>#N/A</f>
        <v>-428359.05999999994</v>
      </c>
      <c r="K23" s="108">
        <f>#N/A</f>
        <v>9.162668650406559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37180.29</v>
      </c>
      <c r="S23" s="111">
        <f>#N/A</f>
        <v>6027.8499999999985</v>
      </c>
      <c r="T23" s="147">
        <f>#N/A</f>
        <v>1.1621248785310712</v>
      </c>
      <c r="U23" s="107">
        <f>#N/A</f>
        <v>43208.1</v>
      </c>
      <c r="V23" s="110">
        <f>#N/A</f>
        <v>43208.14</v>
      </c>
      <c r="W23" s="111">
        <f>#N/A</f>
        <v>0.040000000000873115</v>
      </c>
      <c r="X23" s="148">
        <f>#N/A</f>
        <v>1.0000009257523474</v>
      </c>
      <c r="Y23" s="199">
        <f>#N/A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>#N/A</f>
        <v>0.9099999999998545</v>
      </c>
      <c r="I24" s="208">
        <f>#N/A</f>
        <v>1.0000501335701548</v>
      </c>
      <c r="J24" s="108">
        <f>#N/A</f>
        <v>-198689.58000000002</v>
      </c>
      <c r="K24" s="148">
        <f>#N/A</f>
        <v>0.08371265714206656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16520.28</v>
      </c>
      <c r="S24" s="111">
        <f>#N/A</f>
        <v>1632.1399999999994</v>
      </c>
      <c r="T24" s="147">
        <f>#N/A</f>
        <v>1.0987961463122902</v>
      </c>
      <c r="U24" s="107">
        <f>#N/A</f>
        <v>18151.51</v>
      </c>
      <c r="V24" s="110">
        <f>#N/A</f>
        <v>18152.42</v>
      </c>
      <c r="W24" s="111">
        <f>#N/A</f>
        <v>0.9099999999998545</v>
      </c>
      <c r="X24" s="148">
        <f>#N/A</f>
        <v>1.0000501335701548</v>
      </c>
      <c r="Y24" s="199">
        <f>#N/A</f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>#N/A</f>
        <v>0.8900000000003274</v>
      </c>
      <c r="I25" s="211">
        <f>#N/A</f>
        <v>1.0001917690152986</v>
      </c>
      <c r="J25" s="171">
        <f>#N/A</f>
        <v>-24142.11</v>
      </c>
      <c r="K25" s="180">
        <f>#N/A</f>
        <v>0.16126632851584213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3819.61</v>
      </c>
      <c r="S25" s="116">
        <f>#N/A</f>
        <v>822.2800000000002</v>
      </c>
      <c r="T25" s="152">
        <f>#N/A</f>
        <v>1.2152785232000125</v>
      </c>
      <c r="U25" s="107">
        <f>#N/A</f>
        <v>4641</v>
      </c>
      <c r="V25" s="110">
        <f>#N/A</f>
        <v>4641.89</v>
      </c>
      <c r="W25" s="116">
        <f>#N/A</f>
        <v>0.8900000000003274</v>
      </c>
      <c r="X25" s="180">
        <f>#N/A</f>
        <v>1.0001917690152986</v>
      </c>
      <c r="Y25" s="199">
        <f>#N/A</f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>#N/A</f>
        <v>0</v>
      </c>
      <c r="I26" s="212">
        <f>#N/A</f>
        <v>1</v>
      </c>
      <c r="J26" s="176">
        <f>#N/A</f>
        <v>-1366.8899999999999</v>
      </c>
      <c r="K26" s="191">
        <f>#N/A</f>
        <v>0.10191195795006572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120.37</v>
      </c>
      <c r="S26" s="201">
        <f>#N/A</f>
        <v>34.74000000000001</v>
      </c>
      <c r="T26" s="162">
        <f>#N/A</f>
        <v>1.2886101188003656</v>
      </c>
      <c r="U26" s="167">
        <f>#N/A</f>
        <v>155.11</v>
      </c>
      <c r="V26" s="167">
        <f>#N/A</f>
        <v>155.11</v>
      </c>
      <c r="W26" s="176">
        <f>#N/A</f>
        <v>0</v>
      </c>
      <c r="X26" s="191">
        <f>#N/A</f>
        <v>1</v>
      </c>
      <c r="Y26" s="199">
        <f>#N/A</f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>#N/A</f>
        <v>0.8999999999996362</v>
      </c>
      <c r="I27" s="212">
        <f>#N/A</f>
        <v>1.0002006290836378</v>
      </c>
      <c r="J27" s="176">
        <f>#N/A</f>
        <v>-22775.21</v>
      </c>
      <c r="K27" s="191">
        <f>#N/A</f>
        <v>0.16458036827818942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3699.25</v>
      </c>
      <c r="S27" s="201">
        <f>#N/A</f>
        <v>787.54</v>
      </c>
      <c r="T27" s="162">
        <f>#N/A</f>
        <v>1.212891802392377</v>
      </c>
      <c r="U27" s="167">
        <f>#N/A</f>
        <v>4485.89</v>
      </c>
      <c r="V27" s="167">
        <f>#N/A</f>
        <v>4486.79</v>
      </c>
      <c r="W27" s="176">
        <f>#N/A</f>
        <v>0.8999999999996362</v>
      </c>
      <c r="X27" s="191">
        <f>#N/A</f>
        <v>1.0002006290836378</v>
      </c>
      <c r="Y27" s="199">
        <f>#N/A</f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>#N/A</f>
        <v>0</v>
      </c>
      <c r="I28" s="220">
        <f>#N/A</f>
        <v>1</v>
      </c>
      <c r="J28" s="221">
        <f>#N/A</f>
        <v>-286.7</v>
      </c>
      <c r="K28" s="222">
        <f>#N/A</f>
        <v>0.09272151898734178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108.25</v>
      </c>
      <c r="S28" s="221">
        <f>#N/A</f>
        <v>-78.95</v>
      </c>
      <c r="T28" s="222">
        <f>#N/A</f>
        <v>0.2706697459584296</v>
      </c>
      <c r="U28" s="206">
        <f>#N/A</f>
        <v>29.3</v>
      </c>
      <c r="V28" s="206">
        <f>#N/A</f>
        <v>29.3</v>
      </c>
      <c r="W28" s="221">
        <f>#N/A</f>
        <v>0</v>
      </c>
      <c r="X28" s="222">
        <f>#N/A</f>
        <v>1</v>
      </c>
      <c r="Y28" s="199">
        <f>#N/A</f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>#N/A</f>
        <v>0</v>
      </c>
      <c r="I29" s="220">
        <f>#N/A</f>
        <v>1</v>
      </c>
      <c r="J29" s="221">
        <f>#N/A</f>
        <v>-1080.19</v>
      </c>
      <c r="K29" s="222">
        <f>#N/A</f>
        <v>0.1043200663349917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12.12</v>
      </c>
      <c r="S29" s="221">
        <f>#N/A</f>
        <v>113.69</v>
      </c>
      <c r="T29" s="222">
        <f>#N/A</f>
        <v>10.380363036303631</v>
      </c>
      <c r="U29" s="206">
        <f>#N/A</f>
        <v>125.81</v>
      </c>
      <c r="V29" s="206">
        <f>#N/A</f>
        <v>125.81</v>
      </c>
      <c r="W29" s="221">
        <f>#N/A</f>
        <v>0</v>
      </c>
      <c r="X29" s="222">
        <f>#N/A</f>
        <v>1</v>
      </c>
      <c r="Y29" s="199">
        <f>#N/A</f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>#N/A</f>
        <v>0.8999999999999773</v>
      </c>
      <c r="I30" s="220">
        <f>#N/A</f>
        <v>1.0032132528830018</v>
      </c>
      <c r="J30" s="221">
        <f>#N/A</f>
        <v>-2074.01</v>
      </c>
      <c r="K30" s="222">
        <f>#N/A</f>
        <v>0.11931634819532909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17.34</v>
      </c>
      <c r="S30" s="221">
        <f>#N/A</f>
        <v>263.65000000000003</v>
      </c>
      <c r="T30" s="222">
        <f>#N/A</f>
        <v>16.20472895040369</v>
      </c>
      <c r="U30" s="206">
        <f>#N/A</f>
        <v>280.09000000000003</v>
      </c>
      <c r="V30" s="206">
        <f>#N/A</f>
        <v>280.99</v>
      </c>
      <c r="W30" s="221">
        <f>#N/A</f>
        <v>0.8999999999999773</v>
      </c>
      <c r="X30" s="222">
        <f>#N/A</f>
        <v>1.0032132528830018</v>
      </c>
      <c r="Y30" s="199">
        <f>#N/A</f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>#N/A</f>
        <v>0</v>
      </c>
      <c r="I31" s="220">
        <f>#N/A</f>
        <v>1</v>
      </c>
      <c r="J31" s="221">
        <f>#N/A</f>
        <v>-20701.2</v>
      </c>
      <c r="K31" s="222">
        <f>#N/A</f>
        <v>0.1688601597944353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3681.91</v>
      </c>
      <c r="S31" s="221">
        <f>#N/A</f>
        <v>523.8900000000003</v>
      </c>
      <c r="T31" s="222">
        <f>#N/A</f>
        <v>1.1422875627052265</v>
      </c>
      <c r="U31" s="206">
        <f>#N/A</f>
        <v>4205.8</v>
      </c>
      <c r="V31" s="206">
        <f>#N/A</f>
        <v>4205.8</v>
      </c>
      <c r="W31" s="221"/>
      <c r="X31" s="222">
        <f>#N/A</f>
        <v>1</v>
      </c>
      <c r="Y31" s="199">
        <f>#N/A</f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>#N/A</f>
        <v>0</v>
      </c>
      <c r="I32" s="211">
        <f>#N/A</f>
        <v>1</v>
      </c>
      <c r="J32" s="171">
        <f>#N/A</f>
        <v>-124.97</v>
      </c>
      <c r="K32" s="180">
        <f>#N/A</f>
        <v>0.5568439716312057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52.08</v>
      </c>
      <c r="S32" s="121">
        <f>#N/A</f>
        <v>104.95</v>
      </c>
      <c r="T32" s="150">
        <f>#N/A</f>
        <v>3.0151689708141323</v>
      </c>
      <c r="U32" s="136">
        <f>#N/A</f>
        <v>157.03</v>
      </c>
      <c r="V32" s="124">
        <f>#N/A</f>
        <v>157.03</v>
      </c>
      <c r="W32" s="116">
        <f>#N/A</f>
        <v>0</v>
      </c>
      <c r="X32" s="180">
        <f>#N/A</f>
        <v>1</v>
      </c>
      <c r="Y32" s="199">
        <f>#N/A</f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>#N/A</f>
        <v>0</v>
      </c>
      <c r="I33" s="209">
        <f>#N/A</f>
        <v>1</v>
      </c>
      <c r="J33" s="72">
        <f>#N/A</f>
        <v>-72.15</v>
      </c>
      <c r="K33" s="75">
        <f>#N/A</f>
        <v>0.2785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0</v>
      </c>
      <c r="S33" s="72">
        <f>#N/A</f>
        <v>27.85</v>
      </c>
      <c r="T33" s="75" t="e">
        <f>#N/A</f>
        <v>#DIV/0!</v>
      </c>
      <c r="U33" s="73">
        <f>#N/A</f>
        <v>27.85</v>
      </c>
      <c r="V33" s="98">
        <f>#N/A</f>
        <v>27.85</v>
      </c>
      <c r="W33" s="74">
        <f>#N/A</f>
        <v>0</v>
      </c>
      <c r="X33" s="75">
        <f>#N/A</f>
        <v>1</v>
      </c>
      <c r="Y33" s="199" t="e">
        <f>#N/A</f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>#N/A</f>
        <v>0</v>
      </c>
      <c r="I34" s="209">
        <f>#N/A</f>
        <v>1</v>
      </c>
      <c r="J34" s="72">
        <f>#N/A</f>
        <v>-52.81999999999999</v>
      </c>
      <c r="K34" s="75">
        <f>#N/A</f>
        <v>0.7097802197802198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52.08</v>
      </c>
      <c r="S34" s="72">
        <f>#N/A</f>
        <v>77.10000000000001</v>
      </c>
      <c r="T34" s="75">
        <f>#N/A</f>
        <v>2.480414746543779</v>
      </c>
      <c r="U34" s="73">
        <f>#N/A</f>
        <v>129.18</v>
      </c>
      <c r="V34" s="98">
        <f>#N/A</f>
        <v>129.18</v>
      </c>
      <c r="W34" s="74"/>
      <c r="X34" s="75">
        <f>#N/A</f>
        <v>1</v>
      </c>
      <c r="Y34" s="199">
        <f>#N/A</f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>#N/A</f>
        <v>0.020000000000436557</v>
      </c>
      <c r="I35" s="211">
        <f>#N/A</f>
        <v>1.0000014977369196</v>
      </c>
      <c r="J35" s="171">
        <f>#N/A</f>
        <v>-174422.5</v>
      </c>
      <c r="K35" s="180">
        <f>#N/A</f>
        <v>0.07111398687798227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12648.59</v>
      </c>
      <c r="S35" s="122">
        <f>#N/A</f>
        <v>704.9099999999999</v>
      </c>
      <c r="T35" s="149">
        <f>#N/A</f>
        <v>1.0557303225102561</v>
      </c>
      <c r="U35" s="136">
        <f>#N/A</f>
        <v>13353.48</v>
      </c>
      <c r="V35" s="124">
        <f>#N/A</f>
        <v>13353.5</v>
      </c>
      <c r="W35" s="116">
        <f>#N/A</f>
        <v>0.020000000000436557</v>
      </c>
      <c r="X35" s="180">
        <f>#N/A</f>
        <v>1.0000014977369196</v>
      </c>
      <c r="Y35" s="199">
        <f>#N/A</f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4067.23</v>
      </c>
      <c r="G36" s="139">
        <f>#N/A</f>
        <v>4067.24</v>
      </c>
      <c r="H36" s="158">
        <f>#N/A</f>
        <v>0.009999999999763531</v>
      </c>
      <c r="I36" s="212">
        <f>#N/A</f>
        <v>1.0000024586758063</v>
      </c>
      <c r="J36" s="176">
        <f>#N/A</f>
        <v>-56622.76</v>
      </c>
      <c r="K36" s="191">
        <f>#N/A</f>
        <v>0.067016641950898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3799.8500000000004</v>
      </c>
      <c r="S36" s="140">
        <f>#N/A</f>
        <v>267.3899999999994</v>
      </c>
      <c r="T36" s="162">
        <f>#N/A</f>
        <v>1.0703685671802832</v>
      </c>
      <c r="U36" s="167">
        <f>#N/A</f>
        <v>4067.23</v>
      </c>
      <c r="V36" s="167">
        <f>#N/A</f>
        <v>4067.24</v>
      </c>
      <c r="W36" s="176">
        <f>#N/A</f>
        <v>0.009999999999763531</v>
      </c>
      <c r="X36" s="191">
        <f>#N/A</f>
        <v>1.0000024586758063</v>
      </c>
      <c r="Y36" s="199">
        <f>#N/A</f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9286.25</v>
      </c>
      <c r="G37" s="139">
        <f>#N/A</f>
        <v>9286.26</v>
      </c>
      <c r="H37" s="158">
        <f>#N/A</f>
        <v>0.010000000000218279</v>
      </c>
      <c r="I37" s="212">
        <f>#N/A</f>
        <v>1.0000010768609504</v>
      </c>
      <c r="J37" s="176">
        <f>#N/A</f>
        <v>-117799.74</v>
      </c>
      <c r="K37" s="191">
        <f>#N/A</f>
        <v>0.07307067654973798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8848.73</v>
      </c>
      <c r="S37" s="140">
        <f>#N/A</f>
        <v>437.53000000000065</v>
      </c>
      <c r="T37" s="162">
        <f>#N/A</f>
        <v>1.0494455136499814</v>
      </c>
      <c r="U37" s="167">
        <f>#N/A</f>
        <v>9286.25</v>
      </c>
      <c r="V37" s="167">
        <f>#N/A</f>
        <v>9286.26</v>
      </c>
      <c r="W37" s="176">
        <f>#N/A</f>
        <v>0.010000000000218279</v>
      </c>
      <c r="X37" s="191">
        <f>#N/A</f>
        <v>1.0000010768609504</v>
      </c>
      <c r="Y37" s="199">
        <f>#N/A</f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>#N/A</f>
        <v>0.009999999999763531</v>
      </c>
      <c r="I38" s="220">
        <f>#N/A</f>
        <v>1.0000025097881737</v>
      </c>
      <c r="J38" s="221">
        <f>#N/A</f>
        <v>-53305.59</v>
      </c>
      <c r="K38" s="222">
        <f>#N/A</f>
        <v>0.06954808867167045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3720.59</v>
      </c>
      <c r="S38" s="221">
        <f>#N/A</f>
        <v>263.8199999999997</v>
      </c>
      <c r="T38" s="222">
        <f>#N/A</f>
        <v>1.0709081086601855</v>
      </c>
      <c r="U38" s="206">
        <f>#N/A</f>
        <v>3984.4</v>
      </c>
      <c r="V38" s="206">
        <f>#N/A</f>
        <v>3984.41</v>
      </c>
      <c r="W38" s="221">
        <f>#N/A</f>
        <v>0.009999999999763531</v>
      </c>
      <c r="X38" s="222">
        <f>#N/A</f>
        <v>1.0000025097881737</v>
      </c>
      <c r="Y38" s="199">
        <f>#N/A</f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>#N/A</f>
        <v>0</v>
      </c>
      <c r="I39" s="220">
        <f>#N/A</f>
        <v>1</v>
      </c>
      <c r="J39" s="221">
        <f>#N/A</f>
        <v>-98192.55</v>
      </c>
      <c r="K39" s="222">
        <f>#N/A</f>
        <v>0.07353282509010624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7428.28</v>
      </c>
      <c r="S39" s="221">
        <f>#N/A</f>
        <v>365.1700000000001</v>
      </c>
      <c r="T39" s="222">
        <f>#N/A</f>
        <v>1.0491594285621975</v>
      </c>
      <c r="U39" s="206">
        <f>#N/A</f>
        <v>7793.45</v>
      </c>
      <c r="V39" s="206">
        <f>#N/A</f>
        <v>7793.45</v>
      </c>
      <c r="W39" s="221">
        <f>#N/A</f>
        <v>0</v>
      </c>
      <c r="X39" s="222">
        <f>#N/A</f>
        <v>1</v>
      </c>
      <c r="Y39" s="199">
        <f>#N/A</f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>#N/A</f>
        <v>0</v>
      </c>
      <c r="I40" s="220">
        <f>#N/A</f>
        <v>1</v>
      </c>
      <c r="J40" s="221">
        <f>#N/A</f>
        <v>-3317.17</v>
      </c>
      <c r="K40" s="222">
        <f>#N/A</f>
        <v>0.024361764705882354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79.26</v>
      </c>
      <c r="S40" s="221">
        <f>#N/A</f>
        <v>3.569999999999993</v>
      </c>
      <c r="T40" s="222">
        <f>#N/A</f>
        <v>1.0450416351249052</v>
      </c>
      <c r="U40" s="206">
        <f>#N/A</f>
        <v>82.83</v>
      </c>
      <c r="V40" s="206">
        <f>#N/A</f>
        <v>82.83</v>
      </c>
      <c r="W40" s="221">
        <f>#N/A</f>
        <v>0</v>
      </c>
      <c r="X40" s="222">
        <f>#N/A</f>
        <v>1</v>
      </c>
      <c r="Y40" s="199">
        <f>#N/A</f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>#N/A</f>
        <v>0.009999999999990905</v>
      </c>
      <c r="I41" s="220">
        <f>#N/A</f>
        <v>1.0000066988210075</v>
      </c>
      <c r="J41" s="221">
        <f>#N/A</f>
        <v>-19607.19</v>
      </c>
      <c r="K41" s="222">
        <f>#N/A</f>
        <v>0.07074928909952606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1420.45</v>
      </c>
      <c r="S41" s="221">
        <f>#N/A</f>
        <v>72.3599999999999</v>
      </c>
      <c r="T41" s="222">
        <f>#N/A</f>
        <v>1.0509416030131296</v>
      </c>
      <c r="U41" s="206">
        <f>#N/A</f>
        <v>1492.8</v>
      </c>
      <c r="V41" s="206">
        <f>#N/A</f>
        <v>1492.81</v>
      </c>
      <c r="W41" s="221">
        <f>#N/A</f>
        <v>0.009999999999990905</v>
      </c>
      <c r="X41" s="222">
        <f>#N/A</f>
        <v>1.0000066988210075</v>
      </c>
      <c r="Y41" s="199">
        <f>#N/A</f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#N/A</f>
        <v>0</v>
      </c>
      <c r="V42" s="110">
        <f>#N/A</f>
        <v>0</v>
      </c>
      <c r="W42" s="111">
        <f>#N/A</f>
        <v>0</v>
      </c>
      <c r="X42" s="148"/>
      <c r="Y42" s="199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>#N/A</f>
        <v>0</v>
      </c>
      <c r="I43" s="208">
        <f>G43/F43</f>
        <v>1</v>
      </c>
      <c r="J43" s="108">
        <f>#N/A</f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13.06</v>
      </c>
      <c r="S43" s="108">
        <f>#N/A</f>
        <v>-2.630000000000001</v>
      </c>
      <c r="T43" s="148">
        <f>#N/A</f>
        <v>0.7986217457886676</v>
      </c>
      <c r="U43" s="107">
        <f>#N/A</f>
        <v>10.43</v>
      </c>
      <c r="V43" s="110">
        <f>#N/A</f>
        <v>10.43</v>
      </c>
      <c r="W43" s="111">
        <f>#N/A</f>
        <v>0</v>
      </c>
      <c r="X43" s="148">
        <f>V43/U43</f>
        <v>1</v>
      </c>
      <c r="Y43" s="199">
        <f>#N/A</f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>#N/A</f>
        <v>0</v>
      </c>
      <c r="I44" s="209">
        <f>G44/F44</f>
        <v>1</v>
      </c>
      <c r="J44" s="72">
        <f>#N/A</f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5.51</v>
      </c>
      <c r="S44" s="72">
        <f>#N/A</f>
        <v>4.390000000000001</v>
      </c>
      <c r="T44" s="75">
        <f>#N/A</f>
        <v>1.7967332123411979</v>
      </c>
      <c r="U44" s="73">
        <f>#N/A</f>
        <v>9.9</v>
      </c>
      <c r="V44" s="98">
        <f>#N/A</f>
        <v>9.9</v>
      </c>
      <c r="W44" s="74">
        <f>#N/A</f>
        <v>0</v>
      </c>
      <c r="X44" s="75">
        <f>V44/U44</f>
        <v>1</v>
      </c>
      <c r="Y44" s="199">
        <f>#N/A</f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>#N/A</f>
        <v>0</v>
      </c>
      <c r="I45" s="209">
        <f>G45/F45</f>
        <v>1</v>
      </c>
      <c r="J45" s="72">
        <f>#N/A</f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7.56</v>
      </c>
      <c r="S45" s="72">
        <f>#N/A</f>
        <v>-7.029999999999999</v>
      </c>
      <c r="T45" s="75">
        <f>#N/A</f>
        <v>0.07010582010582012</v>
      </c>
      <c r="U45" s="73">
        <f>#N/A</f>
        <v>0.53</v>
      </c>
      <c r="V45" s="98">
        <f>#N/A</f>
        <v>0.53</v>
      </c>
      <c r="W45" s="74">
        <f>#N/A</f>
        <v>0</v>
      </c>
      <c r="X45" s="75">
        <f>V45/U45</f>
        <v>1</v>
      </c>
      <c r="Y45" s="199">
        <f>#N/A</f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>#N/A</f>
        <v>-0.91</v>
      </c>
      <c r="I46" s="208"/>
      <c r="J46" s="108">
        <f>#N/A</f>
        <v>-0.91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-2.93</v>
      </c>
      <c r="S46" s="108">
        <f>#N/A</f>
        <v>2.02</v>
      </c>
      <c r="T46" s="148">
        <f>#N/A</f>
        <v>0.310580204778157</v>
      </c>
      <c r="U46" s="107">
        <f>#N/A</f>
        <v>0</v>
      </c>
      <c r="V46" s="110">
        <f>#N/A</f>
        <v>-0.91</v>
      </c>
      <c r="W46" s="111">
        <f>#N/A</f>
        <v>-0.91</v>
      </c>
      <c r="X46" s="148"/>
      <c r="Y46" s="199">
        <f>#N/A</f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>#N/A</f>
        <v>0.040000000000873115</v>
      </c>
      <c r="I47" s="208">
        <f>G47/F47*100</f>
        <v>100.00015970512047</v>
      </c>
      <c r="J47" s="108">
        <f>#N/A</f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20649.68</v>
      </c>
      <c r="S47" s="123">
        <f>#N/A</f>
        <v>4396.52</v>
      </c>
      <c r="T47" s="160">
        <f>#N/A</f>
        <v>1.2129098368594573</v>
      </c>
      <c r="U47" s="107">
        <f>#N/A</f>
        <v>25046.16</v>
      </c>
      <c r="V47" s="110">
        <f>#N/A</f>
        <v>25046.2</v>
      </c>
      <c r="W47" s="111">
        <f>#N/A</f>
        <v>0.040000000000873115</v>
      </c>
      <c r="X47" s="148">
        <f>V47/U47</f>
        <v>1.0000015970512046</v>
      </c>
      <c r="Y47" s="199">
        <f>#N/A</f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#N/A</f>
        <v>0</v>
      </c>
      <c r="V48" s="98">
        <f>#N/A</f>
        <v>0.01</v>
      </c>
      <c r="W48" s="74">
        <f>#N/A</f>
        <v>0.01</v>
      </c>
      <c r="X48" s="75"/>
      <c r="Y48" s="199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>#N/A</f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3585.03</v>
      </c>
      <c r="S49" s="85">
        <f>#N/A</f>
        <v>298.8399999999997</v>
      </c>
      <c r="T49" s="153">
        <f>#N/A</f>
        <v>1.0833577403815309</v>
      </c>
      <c r="U49" s="73">
        <f>#N/A</f>
        <v>3883.87</v>
      </c>
      <c r="V49" s="98">
        <f>#N/A</f>
        <v>3883.87</v>
      </c>
      <c r="W49" s="74">
        <f>#N/A</f>
        <v>0</v>
      </c>
      <c r="X49" s="75">
        <f>V49/U49</f>
        <v>1</v>
      </c>
      <c r="Y49" s="199">
        <f>#N/A</f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>#N/A</f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17048.54</v>
      </c>
      <c r="S50" s="85">
        <f>#N/A</f>
        <v>4091.9500000000007</v>
      </c>
      <c r="T50" s="153">
        <f>#N/A</f>
        <v>1.2400176202771616</v>
      </c>
      <c r="U50" s="73">
        <f>#N/A</f>
        <v>21140.49</v>
      </c>
      <c r="V50" s="98">
        <f>#N/A</f>
        <v>21140.49</v>
      </c>
      <c r="W50" s="74">
        <f>#N/A</f>
        <v>0</v>
      </c>
      <c r="X50" s="75">
        <f>V50/U50</f>
        <v>1</v>
      </c>
      <c r="Y50" s="199">
        <f>#N/A</f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#N/A</f>
        <v>21.8</v>
      </c>
      <c r="V51" s="98">
        <f>#N/A</f>
        <v>21.84</v>
      </c>
      <c r="W51" s="74">
        <f>#N/A</f>
        <v>0.03999999999999915</v>
      </c>
      <c r="X51" s="75">
        <f>V51/U51</f>
        <v>1.001834862385321</v>
      </c>
      <c r="Y51" s="199">
        <f>#N/A</f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#N/A</f>
        <v>0</v>
      </c>
      <c r="V52" s="99">
        <f>#N/A</f>
        <v>0</v>
      </c>
      <c r="W52" s="111">
        <f>#N/A</f>
        <v>0</v>
      </c>
      <c r="X52" s="67"/>
      <c r="Y52" s="199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>#N/A</f>
        <v>0.9999999999999999</v>
      </c>
      <c r="J53" s="104">
        <f>G53-E53</f>
        <v>-44001.14</v>
      </c>
      <c r="K53" s="156">
        <f>#N/A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>#N/A</f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>#N/A</f>
        <v>0</v>
      </c>
      <c r="I54" s="213">
        <f>#N/A</f>
        <v>1</v>
      </c>
      <c r="J54" s="115">
        <f>G54-E54</f>
        <v>-2648.89</v>
      </c>
      <c r="K54" s="155">
        <f>#N/A</f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>#N/A</f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>#N/A</f>
        <v>0</v>
      </c>
      <c r="X54" s="155">
        <f>V54/U54</f>
        <v>1</v>
      </c>
      <c r="Y54" s="199">
        <f>#N/A</f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>#N/A</f>
        <v>0</v>
      </c>
      <c r="I55" s="213" t="e">
        <f>#N/A</f>
        <v>#DIV/0!</v>
      </c>
      <c r="J55" s="115">
        <f>#N/A</f>
        <v>-5000</v>
      </c>
      <c r="K55" s="155">
        <f>#N/A</f>
        <v>0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0</v>
      </c>
      <c r="S55" s="115">
        <f>#N/A</f>
        <v>0</v>
      </c>
      <c r="T55" s="155" t="e">
        <f>#N/A</f>
        <v>#DIV/0!</v>
      </c>
      <c r="U55" s="107">
        <f>#N/A</f>
        <v>0</v>
      </c>
      <c r="V55" s="110">
        <f>#N/A</f>
        <v>0</v>
      </c>
      <c r="W55" s="111">
        <f>#N/A</f>
        <v>0</v>
      </c>
      <c r="X55" s="155" t="e">
        <f>#N/A</f>
        <v>#DIV/0!</v>
      </c>
      <c r="Y55" s="199" t="e">
        <f>#N/A</f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>#N/A</f>
        <v>0</v>
      </c>
      <c r="I56" s="213" t="e">
        <f>#N/A</f>
        <v>#DIV/0!</v>
      </c>
      <c r="J56" s="115">
        <f>#N/A</f>
        <v>-158</v>
      </c>
      <c r="K56" s="155">
        <f>#N/A</f>
        <v>0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14.87</v>
      </c>
      <c r="S56" s="115">
        <f>#N/A</f>
        <v>-14.87</v>
      </c>
      <c r="T56" s="155">
        <f>#N/A</f>
        <v>0</v>
      </c>
      <c r="U56" s="107">
        <f>#N/A</f>
        <v>0</v>
      </c>
      <c r="V56" s="110">
        <f>#N/A</f>
        <v>0</v>
      </c>
      <c r="W56" s="111">
        <f>#N/A</f>
        <v>0</v>
      </c>
      <c r="X56" s="155" t="e">
        <f>#N/A</f>
        <v>#DIV/0!</v>
      </c>
      <c r="Y56" s="199">
        <f>#N/A</f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>#N/A</f>
        <v>0.020000000000000018</v>
      </c>
      <c r="I57" s="213">
        <f>#N/A</f>
        <v>1.01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0</v>
      </c>
      <c r="S57" s="115">
        <f>#N/A</f>
        <v>2.02</v>
      </c>
      <c r="T57" s="155"/>
      <c r="U57" s="107">
        <f>#N/A</f>
        <v>2</v>
      </c>
      <c r="V57" s="110">
        <f>#N/A</f>
        <v>2.02</v>
      </c>
      <c r="W57" s="111">
        <f>#N/A</f>
        <v>0.020000000000000018</v>
      </c>
      <c r="X57" s="155">
        <f>#N/A</f>
        <v>1.01</v>
      </c>
      <c r="Y57" s="199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>#N/A</f>
        <v>0</v>
      </c>
      <c r="I58" s="213">
        <f>#N/A</f>
        <v>1</v>
      </c>
      <c r="J58" s="115">
        <f>#N/A</f>
        <v>-715.57</v>
      </c>
      <c r="K58" s="155">
        <f>#N/A</f>
        <v>0.03821236559139785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11.17</v>
      </c>
      <c r="S58" s="115">
        <f>#N/A</f>
        <v>17.259999999999998</v>
      </c>
      <c r="T58" s="155">
        <f>#N/A</f>
        <v>2.5452103849597134</v>
      </c>
      <c r="U58" s="107">
        <f>#N/A</f>
        <v>28.43</v>
      </c>
      <c r="V58" s="110">
        <f>#N/A</f>
        <v>28.43</v>
      </c>
      <c r="W58" s="111">
        <f>#N/A</f>
        <v>0</v>
      </c>
      <c r="X58" s="155">
        <f>#N/A</f>
        <v>1</v>
      </c>
      <c r="Y58" s="199">
        <f>#N/A</f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>#N/A</f>
        <v>-6.55</v>
      </c>
      <c r="I59" s="213" t="e">
        <f>#N/A</f>
        <v>#DIV/0!</v>
      </c>
      <c r="J59" s="115">
        <f>#N/A</f>
        <v>-122.05</v>
      </c>
      <c r="K59" s="155">
        <f>#N/A</f>
        <v>-0.05670995670995671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-6.55</v>
      </c>
      <c r="T59" s="155" t="e">
        <f>#N/A</f>
        <v>#DIV/0!</v>
      </c>
      <c r="U59" s="107">
        <f>#N/A</f>
        <v>0</v>
      </c>
      <c r="V59" s="110">
        <f>#N/A</f>
        <v>-6.55</v>
      </c>
      <c r="W59" s="111">
        <f>#N/A</f>
        <v>-6.55</v>
      </c>
      <c r="X59" s="155" t="e">
        <f>#N/A</f>
        <v>#DIV/0!</v>
      </c>
      <c r="Y59" s="199" t="e">
        <f>#N/A</f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>#N/A</f>
        <v>0</v>
      </c>
      <c r="I60" s="213">
        <f>#N/A</f>
        <v>1</v>
      </c>
      <c r="J60" s="115">
        <f>#N/A</f>
        <v>-1194.81</v>
      </c>
      <c r="K60" s="155">
        <f>#N/A</f>
        <v>0.0694626168224299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89.45</v>
      </c>
      <c r="S60" s="115">
        <f>#N/A</f>
        <v>-0.2600000000000051</v>
      </c>
      <c r="T60" s="155">
        <f>#N/A</f>
        <v>0.9970933482392398</v>
      </c>
      <c r="U60" s="107">
        <f>#N/A</f>
        <v>89.19</v>
      </c>
      <c r="V60" s="110">
        <f>#N/A</f>
        <v>89.19</v>
      </c>
      <c r="W60" s="111">
        <f>#N/A</f>
        <v>0</v>
      </c>
      <c r="X60" s="155">
        <f>#N/A</f>
        <v>1</v>
      </c>
      <c r="Y60" s="199">
        <f>#N/A</f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#N/A</f>
        <v>0</v>
      </c>
      <c r="V61" s="110">
        <f>#N/A</f>
        <v>0</v>
      </c>
      <c r="W61" s="111">
        <f>#N/A</f>
        <v>0</v>
      </c>
      <c r="X61" s="155" t="e">
        <f>#N/A</f>
        <v>#DIV/0!</v>
      </c>
      <c r="Y61" s="199">
        <f>#N/A</f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>#N/A</f>
        <v>4.099999999999909</v>
      </c>
      <c r="I62" s="213">
        <f>#N/A</f>
        <v>1.002169312169312</v>
      </c>
      <c r="J62" s="115">
        <f>#N/A</f>
        <v>-19365.9</v>
      </c>
      <c r="K62" s="155">
        <f>#N/A</f>
        <v>0.08909219190968955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1052.56</v>
      </c>
      <c r="S62" s="115">
        <f>#N/A</f>
        <v>841.54</v>
      </c>
      <c r="T62" s="155">
        <f>#N/A</f>
        <v>1.7995173671809683</v>
      </c>
      <c r="U62" s="107">
        <f>#N/A</f>
        <v>1890</v>
      </c>
      <c r="V62" s="110">
        <f>#N/A</f>
        <v>1894.1</v>
      </c>
      <c r="W62" s="111">
        <f>#N/A</f>
        <v>4.099999999999909</v>
      </c>
      <c r="X62" s="155">
        <f>#N/A</f>
        <v>1.002169312169312</v>
      </c>
      <c r="Y62" s="199">
        <f>#N/A</f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>#N/A</f>
        <v>2.3699999999999974</v>
      </c>
      <c r="I63" s="213">
        <f>#N/A</f>
        <v>1.041578947368421</v>
      </c>
      <c r="J63" s="115">
        <f>#N/A</f>
        <v>-707.63</v>
      </c>
      <c r="K63" s="155">
        <f>#N/A</f>
        <v>0.07740547588005214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44.53</v>
      </c>
      <c r="S63" s="115">
        <f>#N/A</f>
        <v>14.839999999999996</v>
      </c>
      <c r="T63" s="155">
        <f>#N/A</f>
        <v>1.3332584774309453</v>
      </c>
      <c r="U63" s="107">
        <f>#N/A</f>
        <v>57</v>
      </c>
      <c r="V63" s="110">
        <f>#N/A</f>
        <v>59.37</v>
      </c>
      <c r="W63" s="111">
        <f>#N/A</f>
        <v>2.3699999999999974</v>
      </c>
      <c r="X63" s="155">
        <f>#N/A</f>
        <v>1.041578947368421</v>
      </c>
      <c r="Y63" s="199">
        <f>#N/A</f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>#N/A</f>
        <v>0.06000000000000005</v>
      </c>
      <c r="I64" s="213">
        <f>#N/A</f>
        <v>1.06</v>
      </c>
      <c r="J64" s="115">
        <f>#N/A</f>
        <v>-42.94</v>
      </c>
      <c r="K64" s="155">
        <f>#N/A</f>
        <v>0.024090909090909093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1.06</v>
      </c>
      <c r="T64" s="155" t="e">
        <f>#N/A</f>
        <v>#DIV/0!</v>
      </c>
      <c r="U64" s="107">
        <f>#N/A</f>
        <v>1</v>
      </c>
      <c r="V64" s="110">
        <f>#N/A</f>
        <v>1.06</v>
      </c>
      <c r="W64" s="111">
        <f>#N/A</f>
        <v>0.06000000000000005</v>
      </c>
      <c r="X64" s="155">
        <f>#N/A</f>
        <v>1.06</v>
      </c>
      <c r="Y64" s="199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>#N/A</f>
        <v>0</v>
      </c>
      <c r="I65" s="213">
        <f>#N/A</f>
        <v>1</v>
      </c>
      <c r="J65" s="115">
        <f>#N/A</f>
        <v>-5435.86</v>
      </c>
      <c r="K65" s="155">
        <f>#N/A</f>
        <v>0.09402333333333333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684.99</v>
      </c>
      <c r="S65" s="115">
        <f>#N/A</f>
        <v>-120.85000000000002</v>
      </c>
      <c r="T65" s="155">
        <f>#N/A</f>
        <v>0.8235740667746974</v>
      </c>
      <c r="U65" s="107">
        <f>#N/A</f>
        <v>564.14</v>
      </c>
      <c r="V65" s="110">
        <f>#N/A</f>
        <v>564.14</v>
      </c>
      <c r="W65" s="111">
        <f>#N/A</f>
        <v>0</v>
      </c>
      <c r="X65" s="155">
        <f>#N/A</f>
        <v>1</v>
      </c>
      <c r="Y65" s="199">
        <f>#N/A</f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>#N/A</f>
        <v>0</v>
      </c>
      <c r="I66" s="213">
        <f>#N/A</f>
        <v>1</v>
      </c>
      <c r="J66" s="115">
        <f>#N/A</f>
        <v>-819.76</v>
      </c>
      <c r="K66" s="155">
        <f>#N/A</f>
        <v>0.05339491916859122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40.09</v>
      </c>
      <c r="S66" s="115">
        <f>#N/A</f>
        <v>6.149999999999999</v>
      </c>
      <c r="T66" s="155">
        <f>#N/A</f>
        <v>1.153404839111998</v>
      </c>
      <c r="U66" s="107">
        <f>#N/A</f>
        <v>46.24</v>
      </c>
      <c r="V66" s="110">
        <f>#N/A</f>
        <v>46.24</v>
      </c>
      <c r="W66" s="111">
        <f>#N/A</f>
        <v>0</v>
      </c>
      <c r="X66" s="155">
        <f>#N/A</f>
        <v>1</v>
      </c>
      <c r="Y66" s="199">
        <f>#N/A</f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>#N/A</f>
        <v>0</v>
      </c>
      <c r="I67" s="209">
        <f>#N/A</f>
        <v>1</v>
      </c>
      <c r="J67" s="72">
        <f>#N/A</f>
        <v>-693.7800000000001</v>
      </c>
      <c r="K67" s="75">
        <f>#N/A</f>
        <v>0.04726723427629772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32.81</v>
      </c>
      <c r="S67" s="203">
        <f>#N/A</f>
        <v>1.6099999999999994</v>
      </c>
      <c r="T67" s="204">
        <f>#N/A</f>
        <v>1.0490704053642181</v>
      </c>
      <c r="U67" s="73">
        <f>#N/A</f>
        <v>34.42</v>
      </c>
      <c r="V67" s="98">
        <f>#N/A</f>
        <v>34.42</v>
      </c>
      <c r="W67" s="74">
        <f>#N/A</f>
        <v>0</v>
      </c>
      <c r="X67" s="75">
        <f>#N/A</f>
        <v>1</v>
      </c>
      <c r="Y67" s="199">
        <f>#N/A</f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>#N/A</f>
        <v>0</v>
      </c>
      <c r="I68" s="209" t="e">
        <f>#N/A</f>
        <v>#DIV/0!</v>
      </c>
      <c r="J68" s="72">
        <f>#N/A</f>
        <v>-1</v>
      </c>
      <c r="K68" s="75">
        <f>#N/A</f>
        <v>0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0.01</v>
      </c>
      <c r="S68" s="203">
        <f>#N/A</f>
        <v>-0.01</v>
      </c>
      <c r="T68" s="204">
        <f>#N/A</f>
        <v>0</v>
      </c>
      <c r="U68" s="73">
        <f>#N/A</f>
        <v>0</v>
      </c>
      <c r="V68" s="98">
        <f>#N/A</f>
        <v>0</v>
      </c>
      <c r="W68" s="74">
        <f>#N/A</f>
        <v>0</v>
      </c>
      <c r="X68" s="75"/>
      <c r="Y68" s="199">
        <f>#N/A</f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#N/A</f>
        <v>0</v>
      </c>
      <c r="V69" s="98">
        <f>#N/A</f>
        <v>0</v>
      </c>
      <c r="W69" s="74">
        <f>#N/A</f>
        <v>0</v>
      </c>
      <c r="X69" s="75"/>
      <c r="Y69" s="199" t="e">
        <f>#N/A</f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>#N/A</f>
        <v>0</v>
      </c>
      <c r="I70" s="209">
        <f>#N/A</f>
        <v>1</v>
      </c>
      <c r="J70" s="72">
        <f>#N/A</f>
        <v>-124.98000000000002</v>
      </c>
      <c r="K70" s="75">
        <f>#N/A</f>
        <v>0.08640350877192982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7.27</v>
      </c>
      <c r="S70" s="203">
        <f>#N/A</f>
        <v>4.550000000000001</v>
      </c>
      <c r="T70" s="204">
        <f>#N/A</f>
        <v>1.62585969738652</v>
      </c>
      <c r="U70" s="73">
        <f>#N/A</f>
        <v>11.82</v>
      </c>
      <c r="V70" s="98">
        <f>#N/A</f>
        <v>11.82</v>
      </c>
      <c r="W70" s="74">
        <f>#N/A</f>
        <v>0</v>
      </c>
      <c r="X70" s="75">
        <f>#N/A</f>
        <v>1</v>
      </c>
      <c r="Y70" s="199">
        <f>#N/A</f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>#N/A</f>
        <v>0</v>
      </c>
      <c r="I71" s="213" t="e">
        <f>#N/A</f>
        <v>#DIV/0!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#N/A</f>
        <v>0</v>
      </c>
      <c r="V71" s="110">
        <f>#N/A</f>
        <v>0</v>
      </c>
      <c r="W71" s="111">
        <f>#N/A</f>
        <v>0</v>
      </c>
      <c r="X71" s="155"/>
      <c r="Y71" s="199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>#N/A</f>
        <v>0</v>
      </c>
      <c r="I72" s="213">
        <f>#N/A</f>
        <v>1</v>
      </c>
      <c r="J72" s="115">
        <f>#N/A</f>
        <v>-7601.35</v>
      </c>
      <c r="K72" s="155">
        <f>#N/A</f>
        <v>0.06960220318237453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2247.33</v>
      </c>
      <c r="S72" s="115">
        <f>#N/A</f>
        <v>-1678.6799999999998</v>
      </c>
      <c r="T72" s="155">
        <f>#N/A</f>
        <v>0.2530335998718479</v>
      </c>
      <c r="U72" s="107">
        <f>#N/A</f>
        <v>568.65</v>
      </c>
      <c r="V72" s="110">
        <f>#N/A</f>
        <v>568.65</v>
      </c>
      <c r="W72" s="111">
        <f>#N/A</f>
        <v>0</v>
      </c>
      <c r="X72" s="155">
        <f>#N/A</f>
        <v>1</v>
      </c>
      <c r="Y72" s="199">
        <f>#N/A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#N/A</f>
        <v>0</v>
      </c>
      <c r="V73" s="110">
        <f>#N/A</f>
        <v>0</v>
      </c>
      <c r="W73" s="111">
        <f>#N/A</f>
        <v>0</v>
      </c>
      <c r="X73" s="155" t="e">
        <f>#N/A</f>
        <v>#DIV/0!</v>
      </c>
      <c r="Y73" s="199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#N/A</f>
        <v>0</v>
      </c>
      <c r="V74" s="110">
        <f>#N/A</f>
        <v>0</v>
      </c>
      <c r="W74" s="116">
        <f>#N/A</f>
        <v>0</v>
      </c>
      <c r="X74" s="155"/>
      <c r="Y74" s="199">
        <f>#N/A</f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#N/A</f>
        <v>0</v>
      </c>
      <c r="V75" s="110">
        <f>#N/A</f>
        <v>0</v>
      </c>
      <c r="W75" s="111">
        <f>#N/A</f>
        <v>0</v>
      </c>
      <c r="X75" s="155" t="e">
        <f>#N/A</f>
        <v>#DIV/0!</v>
      </c>
      <c r="Y75" s="199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#N/A</f>
        <v>0</v>
      </c>
      <c r="V76" s="110">
        <f>#N/A</f>
        <v>0</v>
      </c>
      <c r="W76" s="111">
        <f>#N/A</f>
        <v>0</v>
      </c>
      <c r="X76" s="155" t="e">
        <f>#N/A</f>
        <v>#DIV/0!</v>
      </c>
      <c r="Y76" s="199">
        <f>#N/A</f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>#N/A</f>
        <v>0</v>
      </c>
      <c r="I77" s="213">
        <f>G77/F77</f>
        <v>1</v>
      </c>
      <c r="J77" s="115">
        <f>#N/A</f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>#N/A</f>
        <v>2.2800000000000002</v>
      </c>
      <c r="T77" s="155">
        <f>#N/A</f>
        <v>2.530201342281879</v>
      </c>
      <c r="U77" s="107">
        <f>#N/A</f>
        <v>3.77</v>
      </c>
      <c r="V77" s="110">
        <f>#N/A</f>
        <v>3.77</v>
      </c>
      <c r="W77" s="111">
        <f>#N/A</f>
        <v>0</v>
      </c>
      <c r="X77" s="155">
        <f>#N/A</f>
        <v>1</v>
      </c>
      <c r="Y77" s="199">
        <f>#N/A</f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>#N/A</f>
        <v>0</v>
      </c>
      <c r="I78" s="213" t="e">
        <f>G78/F78</f>
        <v>#DIV/0!</v>
      </c>
      <c r="J78" s="115">
        <f>#N/A</f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>#N/A</f>
        <v>0</v>
      </c>
      <c r="T78" s="155" t="e">
        <f>#N/A</f>
        <v>#DIV/0!</v>
      </c>
      <c r="U78" s="107">
        <f>#N/A</f>
        <v>0</v>
      </c>
      <c r="V78" s="110">
        <f>#N/A</f>
        <v>0</v>
      </c>
      <c r="W78" s="111">
        <f>#N/A</f>
        <v>0</v>
      </c>
      <c r="X78" s="155"/>
      <c r="Y78" s="199" t="e">
        <f>#N/A</f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>#N/A</f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>#N/A</f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>#N/A</f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>#N/A</f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30">
        <f>#N/A</f>
        <v>0</v>
      </c>
      <c r="V87" s="174">
        <f>#N/A</f>
        <v>0</v>
      </c>
      <c r="W87" s="131">
        <f>#N/A</f>
        <v>0</v>
      </c>
      <c r="X87" s="151"/>
      <c r="Y87" s="199">
        <f>#N/A</f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>#N/A</f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806.39</v>
      </c>
      <c r="T88" s="147">
        <f>#N/A</f>
        <v>20160.75</v>
      </c>
      <c r="U88" s="107">
        <f>#N/A</f>
        <v>806.429</v>
      </c>
      <c r="V88" s="110">
        <f>#N/A</f>
        <v>806.43</v>
      </c>
      <c r="W88" s="117">
        <f>#N/A</f>
        <v>0.0009999999999763531</v>
      </c>
      <c r="X88" s="147">
        <f>V88/U88</f>
        <v>1.0000012400347706</v>
      </c>
      <c r="Y88" s="199">
        <f>#N/A</f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>#N/A</f>
        <v>0</v>
      </c>
      <c r="I89" s="213">
        <f>G89/F89</f>
        <v>1</v>
      </c>
      <c r="J89" s="117">
        <f>#N/A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13.1</v>
      </c>
      <c r="T89" s="147">
        <f>#N/A</f>
        <v>7.894736842105264</v>
      </c>
      <c r="U89" s="107">
        <f>#N/A</f>
        <v>15</v>
      </c>
      <c r="V89" s="110">
        <f>#N/A</f>
        <v>15</v>
      </c>
      <c r="W89" s="117">
        <f>#N/A</f>
        <v>0</v>
      </c>
      <c r="X89" s="147">
        <f>V89/U89</f>
        <v>1</v>
      </c>
      <c r="Y89" s="199">
        <f>#N/A</f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>#N/A</f>
        <v>0.009999999999990905</v>
      </c>
      <c r="I90" s="213">
        <f>G90/F90</f>
        <v>1.0000636942675158</v>
      </c>
      <c r="J90" s="117">
        <f>#N/A</f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66.88999999999999</v>
      </c>
      <c r="T90" s="147">
        <f>#N/A</f>
        <v>1.7422325787838435</v>
      </c>
      <c r="U90" s="107">
        <f>#N/A</f>
        <v>157</v>
      </c>
      <c r="V90" s="110">
        <f>#N/A</f>
        <v>157.01</v>
      </c>
      <c r="W90" s="117">
        <f>#N/A</f>
        <v>0.009999999999990905</v>
      </c>
      <c r="X90" s="147">
        <f>V90/U90</f>
        <v>1.0000636942675158</v>
      </c>
      <c r="Y90" s="199">
        <f>#N/A</f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>#N/A</f>
        <v>0</v>
      </c>
      <c r="I91" s="213">
        <f>G91/F91</f>
        <v>1</v>
      </c>
      <c r="J91" s="117">
        <f>#N/A</f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0</v>
      </c>
      <c r="T91" s="147">
        <f>#N/A</f>
        <v>1</v>
      </c>
      <c r="U91" s="107">
        <f>#N/A</f>
        <v>1</v>
      </c>
      <c r="V91" s="110">
        <f>#N/A</f>
        <v>1</v>
      </c>
      <c r="W91" s="117">
        <f>#N/A</f>
        <v>0</v>
      </c>
      <c r="X91" s="147">
        <f>V91/U91</f>
        <v>1</v>
      </c>
      <c r="Y91" s="199">
        <f>#N/A</f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>#N/A</f>
        <v>0.010999999999967258</v>
      </c>
      <c r="I92" s="216">
        <f>G92/F92</f>
        <v>1.000011231033592</v>
      </c>
      <c r="J92" s="131">
        <f>#N/A</f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886.3799999999999</v>
      </c>
      <c r="T92" s="147">
        <f>#N/A</f>
        <v>10.52482269503546</v>
      </c>
      <c r="U92" s="129">
        <f>U88+U89+U90+U91</f>
        <v>979.429</v>
      </c>
      <c r="V92" s="133">
        <f>V88+V89+V90+V91</f>
        <v>979.4399999999999</v>
      </c>
      <c r="W92" s="131">
        <f>#N/A</f>
        <v>0.010999999999967258</v>
      </c>
      <c r="X92" s="151">
        <f>V92/U92</f>
        <v>1.000011231033592</v>
      </c>
      <c r="Y92" s="199">
        <f>#N/A</f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>#N/A</f>
        <v>0.01</v>
      </c>
      <c r="I93" s="213"/>
      <c r="J93" s="117">
        <f>#N/A</f>
        <v>-42.99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0.01</v>
      </c>
      <c r="T93" s="147" t="e">
        <f>#N/A</f>
        <v>#DIV/0!</v>
      </c>
      <c r="U93" s="107">
        <f>#N/A</f>
        <v>0</v>
      </c>
      <c r="V93" s="110">
        <f>#N/A</f>
        <v>0.01</v>
      </c>
      <c r="W93" s="117">
        <f>#N/A</f>
        <v>0.01</v>
      </c>
      <c r="X93" s="147"/>
      <c r="Y93" s="199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07">
        <f>#N/A</f>
        <v>0</v>
      </c>
      <c r="V94" s="110">
        <f>#N/A</f>
        <v>0</v>
      </c>
      <c r="W94" s="117">
        <f>#N/A</f>
        <v>0</v>
      </c>
      <c r="X94" s="224"/>
      <c r="Y94" s="199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>#N/A</f>
        <v>0.4900000000000091</v>
      </c>
      <c r="I95" s="213">
        <f>G95/F95</f>
        <v>1.0010588870880606</v>
      </c>
      <c r="J95" s="117">
        <f>#N/A</f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451.76</v>
      </c>
      <c r="T95" s="147">
        <f>#N/A</f>
        <v>40.35191637630662</v>
      </c>
      <c r="U95" s="107">
        <f>#N/A</f>
        <v>462.75</v>
      </c>
      <c r="V95" s="110">
        <f>#N/A</f>
        <v>463.24</v>
      </c>
      <c r="W95" s="117">
        <f>#N/A</f>
        <v>0.4900000000000091</v>
      </c>
      <c r="X95" s="147">
        <f>V95/U95</f>
        <v>1.0010588870880606</v>
      </c>
      <c r="Y95" s="199">
        <f>#N/A</f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07">
        <f>#N/A</f>
        <v>0</v>
      </c>
      <c r="V96" s="110">
        <f>#N/A</f>
        <v>0</v>
      </c>
      <c r="W96" s="117">
        <f>#N/A</f>
        <v>0</v>
      </c>
      <c r="X96" s="224"/>
      <c r="Y96" s="199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>#N/A</f>
        <v>0.5</v>
      </c>
      <c r="I97" s="216">
        <f>G97/F97</f>
        <v>1.001080497028633</v>
      </c>
      <c r="J97" s="131">
        <f>#N/A</f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451.43</v>
      </c>
      <c r="T97" s="147">
        <f>#N/A</f>
        <v>39.19204737732657</v>
      </c>
      <c r="U97" s="129">
        <f>U93+U96+U94+U95</f>
        <v>462.75</v>
      </c>
      <c r="V97" s="133">
        <f>V93+V96+V94+V95</f>
        <v>463.25</v>
      </c>
      <c r="W97" s="131">
        <f>#N/A</f>
        <v>0.5</v>
      </c>
      <c r="X97" s="151">
        <f>V97/U97</f>
        <v>1.001080497028633</v>
      </c>
      <c r="Y97" s="199">
        <f>#N/A</f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>#N/A</f>
        <v>0.0044199999999998685</v>
      </c>
      <c r="I98" s="213">
        <f>G98/F98</f>
        <v>1.0026067776218166</v>
      </c>
      <c r="J98" s="117">
        <f>#N/A</f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1.3599999999999999</v>
      </c>
      <c r="T98" s="147">
        <f>#N/A</f>
        <v>4.999999999999999</v>
      </c>
      <c r="U98" s="107">
        <f>F98</f>
        <v>1.69558</v>
      </c>
      <c r="V98" s="110">
        <f>G98</f>
        <v>1.7</v>
      </c>
      <c r="W98" s="117">
        <f>#N/A</f>
        <v>0.0044199999999998685</v>
      </c>
      <c r="X98" s="147">
        <f>V98/U98</f>
        <v>1.0026067776218166</v>
      </c>
      <c r="Y98" s="199">
        <f>#N/A</f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>#N/A</f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>#N/A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>#N/A</f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>#N/A</f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500"/>
      <c r="H106" s="500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500"/>
      <c r="H107" s="500"/>
      <c r="I107" s="273"/>
      <c r="J107" s="276"/>
      <c r="Y107" s="199"/>
    </row>
    <row r="108" spans="3:25" ht="15">
      <c r="C108" s="271"/>
      <c r="D108" s="4"/>
      <c r="F108" s="278"/>
      <c r="G108" s="501"/>
      <c r="H108" s="501"/>
      <c r="I108" s="279"/>
      <c r="J108" s="274"/>
      <c r="Y108" s="199"/>
    </row>
    <row r="109" spans="2:25" ht="16.5">
      <c r="B109" s="502" t="s">
        <v>165</v>
      </c>
      <c r="C109" s="502"/>
      <c r="D109" s="280"/>
      <c r="E109" s="280">
        <f>3396166.95/1000</f>
        <v>3396.1669500000003</v>
      </c>
      <c r="F109" s="282" t="s">
        <v>166</v>
      </c>
      <c r="G109" s="500"/>
      <c r="H109" s="500"/>
      <c r="I109" s="283"/>
      <c r="J109" s="274"/>
      <c r="Y109" s="199"/>
    </row>
    <row r="110" spans="4:25" ht="15">
      <c r="D110" s="4"/>
      <c r="F110" s="278"/>
      <c r="G110" s="500"/>
      <c r="H110" s="500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>#N/A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>#N/A</f>
        <v>0.8739781485510396</v>
      </c>
      <c r="J122" s="177">
        <f>#N/A</f>
        <v>-135185.568</v>
      </c>
      <c r="K122" s="178">
        <f>#N/A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>#N/A</f>
        <v>0.990891229776522</v>
      </c>
      <c r="J123" s="177">
        <f>#N/A</f>
        <v>-1647824.728</v>
      </c>
      <c r="K123" s="178">
        <f>#N/A</f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>#N/A</f>
        <v>0.9598660400471174</v>
      </c>
      <c r="J124" s="117">
        <f>#N/A</f>
        <v>-1341728.5999999999</v>
      </c>
      <c r="K124" s="147">
        <f>#N/A</f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>#N/A</f>
        <v>1</v>
      </c>
      <c r="J125" s="116">
        <f>#N/A</f>
        <v>-229906.5</v>
      </c>
      <c r="K125" s="152">
        <f>#N/A</f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>#N/A</f>
        <v>1</v>
      </c>
      <c r="J126" s="116">
        <f>#N/A</f>
        <v>-204183</v>
      </c>
      <c r="K126" s="152">
        <f>#N/A</f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>#N/A</f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>#N/A</f>
        <v>0.9732145365438638</v>
      </c>
      <c r="J128" s="177">
        <f>#N/A</f>
        <v>-2989553.3279999997</v>
      </c>
      <c r="K128" s="178">
        <f>#N/A</f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>#N/A</f>
        <v>0</v>
      </c>
      <c r="F136" s="323">
        <f>#N/A</f>
        <v>0</v>
      </c>
      <c r="G136" s="324">
        <f>#N/A</f>
        <v>0</v>
      </c>
      <c r="H136" s="323">
        <f>#N/A</f>
        <v>0</v>
      </c>
      <c r="I136" s="357">
        <f>#N/A</f>
        <v>0</v>
      </c>
      <c r="J136" s="323">
        <f>#N/A</f>
        <v>0</v>
      </c>
      <c r="K136" s="357">
        <f>#N/A</f>
        <v>0</v>
      </c>
      <c r="L136" s="323">
        <f>#N/A</f>
        <v>0</v>
      </c>
      <c r="M136" s="323">
        <f>#N/A</f>
        <v>0</v>
      </c>
      <c r="N136" s="323">
        <f>#N/A</f>
        <v>0</v>
      </c>
      <c r="O136" s="323">
        <f>#N/A</f>
        <v>0.49</v>
      </c>
      <c r="P136" s="323">
        <f>#N/A</f>
        <v>-0.49</v>
      </c>
      <c r="Q136" s="357">
        <f>#N/A</f>
        <v>0</v>
      </c>
      <c r="R136" s="323">
        <f>#N/A</f>
        <v>0</v>
      </c>
      <c r="S136" s="323">
        <f>#N/A</f>
        <v>0</v>
      </c>
      <c r="T136" s="357" t="e">
        <f>#N/A</f>
        <v>#DIV/0!</v>
      </c>
      <c r="U136" s="323">
        <f>#N/A</f>
        <v>0</v>
      </c>
      <c r="V136" s="323">
        <f>#N/A</f>
        <v>0</v>
      </c>
      <c r="W136" s="323">
        <f>#N/A</f>
        <v>0</v>
      </c>
      <c r="X136" s="357">
        <f>#N/A</f>
        <v>0</v>
      </c>
      <c r="Y136" s="199" t="e">
        <f>#N/A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>#N/A</f>
        <v>235.6</v>
      </c>
      <c r="F137" s="323">
        <f>#N/A</f>
        <v>0</v>
      </c>
      <c r="G137" s="324">
        <f>#N/A</f>
        <v>0</v>
      </c>
      <c r="H137" s="323">
        <f>#N/A</f>
        <v>0</v>
      </c>
      <c r="I137" s="357" t="e">
        <f>#N/A</f>
        <v>#DIV/0!</v>
      </c>
      <c r="J137" s="323">
        <f>#N/A</f>
        <v>-235.6</v>
      </c>
      <c r="K137" s="357">
        <f>#N/A</f>
        <v>0</v>
      </c>
      <c r="L137" s="323">
        <f>#N/A</f>
        <v>0</v>
      </c>
      <c r="M137" s="323">
        <f>#N/A</f>
        <v>0</v>
      </c>
      <c r="N137" s="323">
        <f>#N/A</f>
        <v>0</v>
      </c>
      <c r="O137" s="323">
        <f>#N/A</f>
        <v>220.59</v>
      </c>
      <c r="P137" s="323">
        <f>#N/A</f>
        <v>15.009999999999991</v>
      </c>
      <c r="Q137" s="357">
        <f>#N/A</f>
        <v>1.0680447889750215</v>
      </c>
      <c r="R137" s="323">
        <f>#N/A</f>
        <v>0</v>
      </c>
      <c r="S137" s="323">
        <f>#N/A</f>
        <v>0</v>
      </c>
      <c r="T137" s="357" t="e">
        <f>#N/A</f>
        <v>#DIV/0!</v>
      </c>
      <c r="U137" s="323">
        <f>#N/A</f>
        <v>0</v>
      </c>
      <c r="V137" s="323">
        <f>#N/A</f>
        <v>0</v>
      </c>
      <c r="W137" s="323">
        <f>#N/A</f>
        <v>0</v>
      </c>
      <c r="X137" s="357" t="e">
        <f>#N/A</f>
        <v>#DIV/0!</v>
      </c>
      <c r="Y137" s="199" t="e">
        <f>#N/A</f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>#N/A</f>
        <v>158</v>
      </c>
      <c r="F138" s="333">
        <f>#N/A</f>
        <v>0</v>
      </c>
      <c r="G138" s="334">
        <f>#N/A</f>
        <v>0</v>
      </c>
      <c r="H138" s="333">
        <f>#N/A</f>
        <v>0</v>
      </c>
      <c r="I138" s="442" t="e">
        <f>#N/A</f>
        <v>#DIV/0!</v>
      </c>
      <c r="J138" s="333">
        <f>#N/A</f>
        <v>-158</v>
      </c>
      <c r="K138" s="442">
        <f>#N/A</f>
        <v>0</v>
      </c>
      <c r="L138" s="333">
        <f>#N/A</f>
        <v>0</v>
      </c>
      <c r="M138" s="333">
        <f>#N/A</f>
        <v>0</v>
      </c>
      <c r="N138" s="333">
        <f>#N/A</f>
        <v>0</v>
      </c>
      <c r="O138" s="333">
        <f>#N/A</f>
        <v>153.3</v>
      </c>
      <c r="P138" s="333">
        <f>#N/A</f>
        <v>4.699999999999989</v>
      </c>
      <c r="Q138" s="442">
        <f>#N/A</f>
        <v>1.030658838878017</v>
      </c>
      <c r="R138" s="333">
        <f>#N/A</f>
        <v>14.87</v>
      </c>
      <c r="S138" s="333">
        <f>#N/A</f>
        <v>-14.87</v>
      </c>
      <c r="T138" s="442">
        <f>#N/A</f>
        <v>0</v>
      </c>
      <c r="U138" s="333">
        <f>#N/A</f>
        <v>0</v>
      </c>
      <c r="V138" s="333">
        <f>#N/A</f>
        <v>0</v>
      </c>
      <c r="W138" s="333">
        <f>#N/A</f>
        <v>0</v>
      </c>
      <c r="X138" s="357" t="e">
        <f>#N/A</f>
        <v>#DIV/0!</v>
      </c>
      <c r="Y138" s="199">
        <f>#N/A</f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>#N/A</f>
        <v>13</v>
      </c>
      <c r="F139" s="338">
        <f>#N/A</f>
        <v>2</v>
      </c>
      <c r="G139" s="339">
        <f>#N/A</f>
        <v>2.02</v>
      </c>
      <c r="H139" s="338">
        <f>#N/A</f>
        <v>0.020000000000000018</v>
      </c>
      <c r="I139" s="443">
        <f>#N/A</f>
        <v>1.01</v>
      </c>
      <c r="J139" s="338">
        <f>#N/A</f>
        <v>-10.98</v>
      </c>
      <c r="K139" s="443">
        <f>#N/A</f>
        <v>0.1553846153846154</v>
      </c>
      <c r="L139" s="338">
        <f>#N/A</f>
        <v>0</v>
      </c>
      <c r="M139" s="338">
        <f>#N/A</f>
        <v>0</v>
      </c>
      <c r="N139" s="338">
        <f>#N/A</f>
        <v>0</v>
      </c>
      <c r="O139" s="338">
        <f>#N/A</f>
        <v>12.95</v>
      </c>
      <c r="P139" s="338">
        <f>#N/A</f>
        <v>0.05000000000000071</v>
      </c>
      <c r="Q139" s="443">
        <f>#N/A</f>
        <v>1.0038610038610039</v>
      </c>
      <c r="R139" s="338">
        <f>#N/A</f>
        <v>0</v>
      </c>
      <c r="S139" s="338">
        <f>#N/A</f>
        <v>2.02</v>
      </c>
      <c r="T139" s="443">
        <f>#N/A</f>
        <v>0</v>
      </c>
      <c r="U139" s="338">
        <f>#N/A</f>
        <v>2</v>
      </c>
      <c r="V139" s="338">
        <f>#N/A</f>
        <v>2.02</v>
      </c>
      <c r="W139" s="338">
        <f>#N/A</f>
        <v>0.020000000000000018</v>
      </c>
      <c r="X139" s="445">
        <f>#N/A</f>
        <v>1.01</v>
      </c>
      <c r="Y139" s="199">
        <f>#N/A</f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>#N/A</f>
        <v>744</v>
      </c>
      <c r="F140" s="323">
        <f>#N/A</f>
        <v>28.43</v>
      </c>
      <c r="G140" s="324">
        <f>#N/A</f>
        <v>28.43</v>
      </c>
      <c r="H140" s="323">
        <f>#N/A</f>
        <v>0</v>
      </c>
      <c r="I140" s="357">
        <f>#N/A</f>
        <v>1</v>
      </c>
      <c r="J140" s="323">
        <f>#N/A</f>
        <v>-715.57</v>
      </c>
      <c r="K140" s="357">
        <f>#N/A</f>
        <v>0.03821236559139785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705.31</v>
      </c>
      <c r="P140" s="323">
        <f>#N/A</f>
        <v>38.690000000000055</v>
      </c>
      <c r="Q140" s="357">
        <f>#N/A</f>
        <v>1.0548553118486907</v>
      </c>
      <c r="R140" s="323">
        <f>#N/A</f>
        <v>11.17</v>
      </c>
      <c r="S140" s="323">
        <f>#N/A</f>
        <v>17.259999999999998</v>
      </c>
      <c r="T140" s="357">
        <f>#N/A</f>
        <v>2.5452103849597134</v>
      </c>
      <c r="U140" s="323">
        <f>#N/A</f>
        <v>28.43</v>
      </c>
      <c r="V140" s="323">
        <f>#N/A</f>
        <v>28.43</v>
      </c>
      <c r="W140" s="323">
        <f>#N/A</f>
        <v>0</v>
      </c>
      <c r="X140" s="357">
        <f>#N/A</f>
        <v>1</v>
      </c>
      <c r="Y140" s="199">
        <f>#N/A</f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>#N/A</f>
        <v>115.5</v>
      </c>
      <c r="F141" s="323">
        <f>#N/A</f>
        <v>0</v>
      </c>
      <c r="G141" s="324">
        <f>#N/A</f>
        <v>-6.55</v>
      </c>
      <c r="H141" s="323">
        <f>#N/A</f>
        <v>-6.55</v>
      </c>
      <c r="I141" s="357" t="e">
        <f>#N/A</f>
        <v>#DIV/0!</v>
      </c>
      <c r="J141" s="323">
        <f>#N/A</f>
        <v>-122.05</v>
      </c>
      <c r="K141" s="357">
        <f>#N/A</f>
        <v>-0.05670995670995671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114.3</v>
      </c>
      <c r="P141" s="323">
        <f>#N/A</f>
        <v>1.2000000000000028</v>
      </c>
      <c r="Q141" s="357">
        <f>#N/A</f>
        <v>1.010498687664042</v>
      </c>
      <c r="R141" s="323">
        <f>#N/A</f>
        <v>0</v>
      </c>
      <c r="S141" s="323">
        <f>#N/A</f>
        <v>-6.55</v>
      </c>
      <c r="T141" s="357" t="e">
        <f>#N/A</f>
        <v>#DIV/0!</v>
      </c>
      <c r="U141" s="323">
        <f>#N/A</f>
        <v>0</v>
      </c>
      <c r="V141" s="323">
        <f>#N/A</f>
        <v>-6.55</v>
      </c>
      <c r="W141" s="323">
        <f>#N/A</f>
        <v>-6.55</v>
      </c>
      <c r="X141" s="357" t="e">
        <f>#N/A</f>
        <v>#DIV/0!</v>
      </c>
      <c r="Y141" s="199" t="e">
        <f>#N/A</f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>#N/A</f>
        <v>3</v>
      </c>
      <c r="F142" s="323">
        <f>#N/A</f>
        <v>0</v>
      </c>
      <c r="G142" s="324">
        <f>#N/A</f>
        <v>0</v>
      </c>
      <c r="H142" s="323">
        <f>#N/A</f>
        <v>0</v>
      </c>
      <c r="I142" s="357" t="e">
        <f>#N/A</f>
        <v>#DIV/0!</v>
      </c>
      <c r="J142" s="323">
        <f>#N/A</f>
        <v>-3</v>
      </c>
      <c r="K142" s="357">
        <f>#N/A</f>
        <v>0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2.04</v>
      </c>
      <c r="P142" s="323">
        <f>#N/A</f>
        <v>0.96</v>
      </c>
      <c r="Q142" s="357">
        <f>#N/A</f>
        <v>1.4705882352941175</v>
      </c>
      <c r="R142" s="323">
        <f>#N/A</f>
        <v>1.67</v>
      </c>
      <c r="S142" s="323">
        <f>#N/A</f>
        <v>-1.67</v>
      </c>
      <c r="T142" s="357">
        <f>#N/A</f>
        <v>0</v>
      </c>
      <c r="U142" s="323">
        <f>#N/A</f>
        <v>0</v>
      </c>
      <c r="V142" s="323">
        <f>#N/A</f>
        <v>0</v>
      </c>
      <c r="W142" s="323">
        <f>#N/A</f>
        <v>0</v>
      </c>
      <c r="X142" s="357">
        <f>#N/A</f>
        <v>0</v>
      </c>
      <c r="Y142" s="199">
        <f>#N/A</f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>#N/A</f>
        <v>35</v>
      </c>
      <c r="F143" s="345">
        <f>#N/A</f>
        <v>3.77</v>
      </c>
      <c r="G143" s="346">
        <f>#N/A</f>
        <v>3.77</v>
      </c>
      <c r="H143" s="345">
        <f>#N/A</f>
        <v>0</v>
      </c>
      <c r="I143" s="444">
        <f>#N/A</f>
        <v>1</v>
      </c>
      <c r="J143" s="345">
        <f>#N/A</f>
        <v>-31.23</v>
      </c>
      <c r="K143" s="444">
        <f>#N/A</f>
        <v>0.10771428571428572</v>
      </c>
      <c r="L143" s="345">
        <f>#N/A</f>
        <v>0</v>
      </c>
      <c r="M143" s="345">
        <f>#N/A</f>
        <v>0</v>
      </c>
      <c r="N143" s="345">
        <f>#N/A</f>
        <v>0</v>
      </c>
      <c r="O143" s="345">
        <f>#N/A</f>
        <v>34.22</v>
      </c>
      <c r="P143" s="345">
        <f>#N/A</f>
        <v>0.7800000000000011</v>
      </c>
      <c r="Q143" s="444">
        <f>#N/A</f>
        <v>1.0227936879018118</v>
      </c>
      <c r="R143" s="345">
        <f>#N/A</f>
        <v>1.49</v>
      </c>
      <c r="S143" s="345">
        <f>#N/A</f>
        <v>2.2800000000000002</v>
      </c>
      <c r="T143" s="444">
        <f>#N/A</f>
        <v>2.530201342281879</v>
      </c>
      <c r="U143" s="345">
        <f>#N/A</f>
        <v>3.77</v>
      </c>
      <c r="V143" s="345">
        <f>#N/A</f>
        <v>3.77</v>
      </c>
      <c r="W143" s="345">
        <f>#N/A</f>
        <v>0</v>
      </c>
      <c r="X143" s="444">
        <f>#N/A</f>
        <v>1</v>
      </c>
      <c r="Y143" s="199">
        <f>#N/A</f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>#N/A</f>
        <v>0</v>
      </c>
      <c r="F144" s="345">
        <f>#N/A</f>
        <v>0</v>
      </c>
      <c r="G144" s="346">
        <f>#N/A</f>
        <v>0</v>
      </c>
      <c r="H144" s="345">
        <f>#N/A</f>
        <v>0</v>
      </c>
      <c r="I144" s="444" t="e">
        <f>#N/A</f>
        <v>#DIV/0!</v>
      </c>
      <c r="J144" s="345">
        <f>#N/A</f>
        <v>0</v>
      </c>
      <c r="K144" s="444">
        <f>#N/A</f>
        <v>0</v>
      </c>
      <c r="L144" s="345">
        <f>#N/A</f>
        <v>0</v>
      </c>
      <c r="M144" s="345">
        <f>#N/A</f>
        <v>0</v>
      </c>
      <c r="N144" s="345">
        <f>#N/A</f>
        <v>0</v>
      </c>
      <c r="O144" s="345">
        <f>#N/A</f>
        <v>-4.86</v>
      </c>
      <c r="P144" s="345">
        <f>#N/A</f>
        <v>4.86</v>
      </c>
      <c r="Q144" s="444">
        <f>#N/A</f>
        <v>0</v>
      </c>
      <c r="R144" s="345">
        <f>#N/A</f>
        <v>0</v>
      </c>
      <c r="S144" s="345">
        <f>#N/A</f>
        <v>0</v>
      </c>
      <c r="T144" s="444" t="e">
        <f>#N/A</f>
        <v>#DIV/0!</v>
      </c>
      <c r="U144" s="345">
        <f>#N/A</f>
        <v>0</v>
      </c>
      <c r="V144" s="345">
        <f>#N/A</f>
        <v>0</v>
      </c>
      <c r="W144" s="345">
        <f>#N/A</f>
        <v>0</v>
      </c>
      <c r="X144" s="444">
        <f>#N/A</f>
        <v>0</v>
      </c>
      <c r="Y144" s="199" t="e">
        <f>#N/A</f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>#N/A</f>
        <v>-1276.43</v>
      </c>
      <c r="K145" s="189">
        <f>#N/A</f>
        <v>0.24460130998034224</v>
      </c>
      <c r="L145" s="351">
        <f>#N/A</f>
        <v>0</v>
      </c>
      <c r="M145" s="351">
        <f>#N/A</f>
        <v>0</v>
      </c>
      <c r="N145" s="351">
        <f>#N/A</f>
        <v>0</v>
      </c>
      <c r="O145" s="351">
        <f>#N/A</f>
        <v>1238.34</v>
      </c>
      <c r="P145" s="351">
        <f>#N/A</f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>#N/A</f>
        <v>-0.10550060830440056</v>
      </c>
    </row>
    <row r="146" spans="4:25" ht="15" hidden="1">
      <c r="D146" s="4"/>
      <c r="F146" s="78"/>
      <c r="G146" s="4"/>
      <c r="Y146" s="199">
        <f>#N/A</f>
        <v>0</v>
      </c>
    </row>
    <row r="147" spans="2:25" ht="15" hidden="1">
      <c r="B147" s="354" t="s">
        <v>183</v>
      </c>
      <c r="D147" s="4"/>
      <c r="F147" s="78"/>
      <c r="G147" s="4"/>
      <c r="Y147" s="199">
        <f>#N/A</f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>#N/A</f>
        <v>1284</v>
      </c>
      <c r="F148" s="323">
        <f>#N/A</f>
        <v>89.19</v>
      </c>
      <c r="G148" s="323">
        <f>#N/A</f>
        <v>89.19</v>
      </c>
      <c r="H148" s="323">
        <f>#N/A</f>
        <v>0</v>
      </c>
      <c r="I148" s="357">
        <f>#N/A</f>
        <v>1</v>
      </c>
      <c r="J148" s="323">
        <f>#N/A</f>
        <v>-1194.81</v>
      </c>
      <c r="K148" s="357">
        <f>#N/A</f>
        <v>0.0694626168224299</v>
      </c>
      <c r="L148" s="323">
        <f>#N/A</f>
        <v>0</v>
      </c>
      <c r="M148" s="323">
        <f>#N/A</f>
        <v>0</v>
      </c>
      <c r="N148" s="323">
        <f>#N/A</f>
        <v>0</v>
      </c>
      <c r="O148" s="323">
        <f>#N/A</f>
        <v>1205.14</v>
      </c>
      <c r="P148" s="323">
        <f>#N/A</f>
        <v>78.8599999999999</v>
      </c>
      <c r="Q148" s="357">
        <f>#N/A</f>
        <v>1.0654363808354215</v>
      </c>
      <c r="R148" s="323">
        <f>#N/A</f>
        <v>89.45</v>
      </c>
      <c r="S148" s="323">
        <f>#N/A</f>
        <v>-0.2600000000000051</v>
      </c>
      <c r="T148" s="357">
        <f>#N/A</f>
        <v>0.9970933482392398</v>
      </c>
      <c r="U148" s="323">
        <f>#N/A</f>
        <v>89.19</v>
      </c>
      <c r="V148" s="323">
        <f>#N/A</f>
        <v>89.19</v>
      </c>
      <c r="W148" s="323">
        <f>#N/A</f>
        <v>0</v>
      </c>
      <c r="X148" s="357">
        <f>#N/A</f>
        <v>1</v>
      </c>
      <c r="Y148" s="199">
        <f>#N/A</f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>#N/A</f>
        <v>0</v>
      </c>
      <c r="F149" s="323">
        <f>#N/A</f>
        <v>0</v>
      </c>
      <c r="G149" s="323">
        <f>#N/A</f>
        <v>0</v>
      </c>
      <c r="H149" s="323">
        <f>#N/A</f>
        <v>0</v>
      </c>
      <c r="I149" s="357" t="e">
        <f>#N/A</f>
        <v>#DIV/0!</v>
      </c>
      <c r="J149" s="323">
        <f>#N/A</f>
        <v>0</v>
      </c>
      <c r="K149" s="357" t="e">
        <f>#N/A</f>
        <v>#DIV/0!</v>
      </c>
      <c r="L149" s="323">
        <f>#N/A</f>
        <v>0</v>
      </c>
      <c r="M149" s="323">
        <f>#N/A</f>
        <v>0</v>
      </c>
      <c r="N149" s="323">
        <f>#N/A</f>
        <v>0</v>
      </c>
      <c r="O149" s="323">
        <f>#N/A</f>
        <v>23.38</v>
      </c>
      <c r="P149" s="323">
        <f>#N/A</f>
        <v>-23.38</v>
      </c>
      <c r="Q149" s="357">
        <f>#N/A</f>
        <v>0</v>
      </c>
      <c r="R149" s="323">
        <f>#N/A</f>
        <v>0</v>
      </c>
      <c r="S149" s="323">
        <f>#N/A</f>
        <v>0</v>
      </c>
      <c r="T149" s="357">
        <f>#N/A</f>
        <v>0</v>
      </c>
      <c r="U149" s="323">
        <f>#N/A</f>
        <v>0</v>
      </c>
      <c r="V149" s="323">
        <f>#N/A</f>
        <v>0</v>
      </c>
      <c r="W149" s="323">
        <f>#N/A</f>
        <v>0</v>
      </c>
      <c r="X149" s="357" t="e">
        <f>#N/A</f>
        <v>#DIV/0!</v>
      </c>
      <c r="Y149" s="199">
        <f>#N/A</f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>#N/A</f>
        <v>21260</v>
      </c>
      <c r="F150" s="360">
        <f>#N/A</f>
        <v>1890</v>
      </c>
      <c r="G150" s="360">
        <f>#N/A</f>
        <v>1894.1</v>
      </c>
      <c r="H150" s="360">
        <f>#N/A</f>
        <v>4.099999999999909</v>
      </c>
      <c r="I150" s="362">
        <f>#N/A</f>
        <v>1.002169312169312</v>
      </c>
      <c r="J150" s="360">
        <f>#N/A</f>
        <v>-19365.9</v>
      </c>
      <c r="K150" s="362">
        <f>#N/A</f>
        <v>0.08909219190968955</v>
      </c>
      <c r="L150" s="360">
        <f>#N/A</f>
        <v>0</v>
      </c>
      <c r="M150" s="360">
        <f>#N/A</f>
        <v>0</v>
      </c>
      <c r="N150" s="360">
        <f>#N/A</f>
        <v>0</v>
      </c>
      <c r="O150" s="360">
        <f>#N/A</f>
        <v>20110.14</v>
      </c>
      <c r="P150" s="360">
        <f>#N/A</f>
        <v>1149.8600000000006</v>
      </c>
      <c r="Q150" s="362">
        <f>#N/A</f>
        <v>1.0571781200926498</v>
      </c>
      <c r="R150" s="360">
        <f>#N/A</f>
        <v>1052.56</v>
      </c>
      <c r="S150" s="360">
        <f>#N/A</f>
        <v>841.54</v>
      </c>
      <c r="T150" s="362">
        <f>#N/A</f>
        <v>1.7995173671809683</v>
      </c>
      <c r="U150" s="360">
        <f>#N/A</f>
        <v>1890</v>
      </c>
      <c r="V150" s="360">
        <f>#N/A</f>
        <v>1894.1</v>
      </c>
      <c r="W150" s="360">
        <f>#N/A</f>
        <v>4.099999999999909</v>
      </c>
      <c r="X150" s="362">
        <f>#N/A</f>
        <v>1.002169312169312</v>
      </c>
      <c r="Y150" s="199">
        <f>#N/A</f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>#N/A</f>
        <v>767</v>
      </c>
      <c r="F151" s="360">
        <f>#N/A</f>
        <v>57</v>
      </c>
      <c r="G151" s="360">
        <f>#N/A</f>
        <v>59.37</v>
      </c>
      <c r="H151" s="360">
        <f>#N/A</f>
        <v>2.3699999999999974</v>
      </c>
      <c r="I151" s="362">
        <f>#N/A</f>
        <v>1.041578947368421</v>
      </c>
      <c r="J151" s="360">
        <f>#N/A</f>
        <v>-707.63</v>
      </c>
      <c r="K151" s="362">
        <f>#N/A</f>
        <v>0.07740547588005214</v>
      </c>
      <c r="L151" s="360">
        <f>#N/A</f>
        <v>0</v>
      </c>
      <c r="M151" s="360">
        <f>#N/A</f>
        <v>0</v>
      </c>
      <c r="N151" s="360">
        <f>#N/A</f>
        <v>0</v>
      </c>
      <c r="O151" s="360">
        <f>#N/A</f>
        <v>710.04</v>
      </c>
      <c r="P151" s="360">
        <f>#N/A</f>
        <v>56.960000000000036</v>
      </c>
      <c r="Q151" s="362">
        <f>#N/A</f>
        <v>1.0802208326291478</v>
      </c>
      <c r="R151" s="360">
        <f>#N/A</f>
        <v>44.53</v>
      </c>
      <c r="S151" s="360">
        <f>#N/A</f>
        <v>14.839999999999996</v>
      </c>
      <c r="T151" s="362">
        <f>#N/A</f>
        <v>1.3332584774309453</v>
      </c>
      <c r="U151" s="360">
        <f>#N/A</f>
        <v>57</v>
      </c>
      <c r="V151" s="360">
        <f>#N/A</f>
        <v>59.37</v>
      </c>
      <c r="W151" s="360">
        <f>#N/A</f>
        <v>2.3699999999999974</v>
      </c>
      <c r="X151" s="362">
        <f>#N/A</f>
        <v>1.041578947368421</v>
      </c>
      <c r="Y151" s="199">
        <f>#N/A</f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>#N/A</f>
        <v>44</v>
      </c>
      <c r="F152" s="360">
        <f>#N/A</f>
        <v>1</v>
      </c>
      <c r="G152" s="360">
        <f>#N/A</f>
        <v>1.06</v>
      </c>
      <c r="H152" s="360">
        <f>#N/A</f>
        <v>0.06000000000000005</v>
      </c>
      <c r="I152" s="362">
        <f>#N/A</f>
        <v>1.06</v>
      </c>
      <c r="J152" s="360">
        <f>#N/A</f>
        <v>-42.94</v>
      </c>
      <c r="K152" s="362">
        <f>#N/A</f>
        <v>0.024090909090909093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41.44</v>
      </c>
      <c r="P152" s="360">
        <f>#N/A</f>
        <v>2.5600000000000023</v>
      </c>
      <c r="Q152" s="362">
        <f>#N/A</f>
        <v>1.0617760617760619</v>
      </c>
      <c r="R152" s="360">
        <f>#N/A</f>
        <v>0</v>
      </c>
      <c r="S152" s="360">
        <f>#N/A</f>
        <v>1.06</v>
      </c>
      <c r="T152" s="362" t="e">
        <f>#N/A</f>
        <v>#DIV/0!</v>
      </c>
      <c r="U152" s="360">
        <f>#N/A</f>
        <v>1</v>
      </c>
      <c r="V152" s="360">
        <f>#N/A</f>
        <v>1.06</v>
      </c>
      <c r="W152" s="360">
        <f>#N/A</f>
        <v>0.06000000000000005</v>
      </c>
      <c r="X152" s="362">
        <f>#N/A</f>
        <v>1.06</v>
      </c>
      <c r="Y152" s="199" t="e">
        <f>#N/A</f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>#N/A</f>
        <v>23355</v>
      </c>
      <c r="F153" s="351">
        <f>#N/A</f>
        <v>2037.19</v>
      </c>
      <c r="G153" s="351">
        <f>#N/A</f>
        <v>2043.7199999999998</v>
      </c>
      <c r="H153" s="351">
        <f>#N/A</f>
        <v>6.529999999999907</v>
      </c>
      <c r="I153" s="189">
        <f>G153/F153</f>
        <v>1.0032053956675615</v>
      </c>
      <c r="J153" s="351">
        <f>#N/A</f>
        <v>-21311.280000000002</v>
      </c>
      <c r="K153" s="189">
        <f>G153/E153</f>
        <v>0.0875067437379576</v>
      </c>
      <c r="L153" s="351">
        <f>#N/A</f>
        <v>0</v>
      </c>
      <c r="M153" s="351">
        <f>#N/A</f>
        <v>0</v>
      </c>
      <c r="N153" s="351">
        <f>#N/A</f>
        <v>0</v>
      </c>
      <c r="O153" s="351">
        <f>#N/A</f>
        <v>22090.14</v>
      </c>
      <c r="P153" s="351">
        <f>#N/A</f>
        <v>1264.8600000000006</v>
      </c>
      <c r="Q153" s="189">
        <f>E153/O153</f>
        <v>1.0572590304995804</v>
      </c>
      <c r="R153" s="351">
        <f>#N/A</f>
        <v>1186.54</v>
      </c>
      <c r="S153" s="351">
        <f>#N/A</f>
        <v>857.18</v>
      </c>
      <c r="T153" s="189">
        <f>G153/R153</f>
        <v>1.7224198088560014</v>
      </c>
      <c r="U153" s="351">
        <f>#N/A</f>
        <v>2037.19</v>
      </c>
      <c r="V153" s="351">
        <f>#N/A</f>
        <v>2043.7199999999998</v>
      </c>
      <c r="W153" s="351">
        <f>#N/A</f>
        <v>6.529999999999907</v>
      </c>
      <c r="X153" s="189">
        <f>V153/U153</f>
        <v>1.0032053956675615</v>
      </c>
      <c r="Y153" s="199">
        <f>#N/A</f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>#N/A</f>
        <v>8170</v>
      </c>
      <c r="F157" s="348">
        <f>#N/A</f>
        <v>568.65</v>
      </c>
      <c r="G157" s="348">
        <f>#N/A</f>
        <v>568.65</v>
      </c>
      <c r="H157" s="348">
        <f>#N/A</f>
        <v>0</v>
      </c>
      <c r="I157" s="347">
        <f>#N/A</f>
        <v>1</v>
      </c>
      <c r="J157" s="348">
        <f>#N/A</f>
        <v>-7601.35</v>
      </c>
      <c r="K157" s="347">
        <f>#N/A</f>
        <v>0.06960220318237453</v>
      </c>
      <c r="L157" s="348">
        <f>#N/A</f>
        <v>0</v>
      </c>
      <c r="M157" s="348">
        <f>#N/A</f>
        <v>0</v>
      </c>
      <c r="N157" s="348">
        <f>#N/A</f>
        <v>0</v>
      </c>
      <c r="O157" s="348">
        <f>#N/A</f>
        <v>8086.92</v>
      </c>
      <c r="P157" s="348">
        <f>#N/A</f>
        <v>83.07999999999993</v>
      </c>
      <c r="Q157" s="347">
        <f>#N/A</f>
        <v>1.0102733797292418</v>
      </c>
      <c r="R157" s="348">
        <f>#N/A</f>
        <v>2247.33</v>
      </c>
      <c r="S157" s="348">
        <f>#N/A</f>
        <v>-1678.6799999999998</v>
      </c>
      <c r="T157" s="347">
        <f>#N/A</f>
        <v>0.2530335998718479</v>
      </c>
      <c r="U157" s="348">
        <f>#N/A</f>
        <v>568.65</v>
      </c>
      <c r="V157" s="348">
        <f>#N/A</f>
        <v>568.65</v>
      </c>
      <c r="W157" s="348">
        <f>#N/A</f>
        <v>0</v>
      </c>
      <c r="X157" s="347">
        <f>#N/A</f>
        <v>1</v>
      </c>
      <c r="Y157" s="199">
        <f>#N/A</f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>#N/A</f>
        <v>174.4</v>
      </c>
      <c r="F158" s="348">
        <f>#N/A</f>
        <v>0</v>
      </c>
      <c r="G158" s="348">
        <f>#N/A</f>
        <v>0</v>
      </c>
      <c r="H158" s="348">
        <f>#N/A</f>
        <v>0</v>
      </c>
      <c r="I158" s="347" t="e">
        <f>#N/A</f>
        <v>#DIV/0!</v>
      </c>
      <c r="J158" s="348">
        <f>#N/A</f>
        <v>-174.4</v>
      </c>
      <c r="K158" s="347">
        <f>#N/A</f>
        <v>0</v>
      </c>
      <c r="L158" s="348">
        <f>#N/A</f>
        <v>0</v>
      </c>
      <c r="M158" s="348">
        <f>#N/A</f>
        <v>0</v>
      </c>
      <c r="N158" s="348">
        <f>#N/A</f>
        <v>0</v>
      </c>
      <c r="O158" s="348">
        <f>#N/A</f>
        <v>142.18</v>
      </c>
      <c r="P158" s="348">
        <f>#N/A</f>
        <v>32.22</v>
      </c>
      <c r="Q158" s="347">
        <f>#N/A</f>
        <v>1.2266141510761006</v>
      </c>
      <c r="R158" s="348">
        <f>#N/A</f>
        <v>32.89</v>
      </c>
      <c r="S158" s="348">
        <f>#N/A</f>
        <v>-32.89</v>
      </c>
      <c r="T158" s="347">
        <f>#N/A</f>
        <v>0</v>
      </c>
      <c r="U158" s="348">
        <f>#N/A</f>
        <v>0</v>
      </c>
      <c r="V158" s="348">
        <f>#N/A</f>
        <v>0</v>
      </c>
      <c r="W158" s="348">
        <f>#N/A</f>
        <v>0</v>
      </c>
      <c r="X158" s="347" t="e">
        <f>#N/A</f>
        <v>#DIV/0!</v>
      </c>
      <c r="Y158" s="199">
        <f>#N/A</f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>#N/A</f>
        <v>8344.4</v>
      </c>
      <c r="F159" s="351">
        <f>#N/A</f>
        <v>568.65</v>
      </c>
      <c r="G159" s="351">
        <f>#N/A</f>
        <v>568.65</v>
      </c>
      <c r="H159" s="351">
        <f>#N/A</f>
        <v>0</v>
      </c>
      <c r="I159" s="189">
        <f>G159/F159</f>
        <v>1</v>
      </c>
      <c r="J159" s="351">
        <f>#N/A</f>
        <v>-7775.75</v>
      </c>
      <c r="K159" s="189">
        <f>G159/E159</f>
        <v>0.06814750011984085</v>
      </c>
      <c r="L159" s="351">
        <f>#N/A</f>
        <v>0</v>
      </c>
      <c r="M159" s="351">
        <f>#N/A</f>
        <v>0</v>
      </c>
      <c r="N159" s="351">
        <f>#N/A</f>
        <v>0</v>
      </c>
      <c r="O159" s="351">
        <f>#N/A</f>
        <v>8229.1</v>
      </c>
      <c r="P159" s="351">
        <f>#N/A</f>
        <v>115.29999999999993</v>
      </c>
      <c r="Q159" s="189">
        <f>E159/O159</f>
        <v>1.0140112527493892</v>
      </c>
      <c r="R159" s="351">
        <f>#N/A</f>
        <v>2280.22</v>
      </c>
      <c r="S159" s="351">
        <f>#N/A</f>
        <v>-1711.57</v>
      </c>
      <c r="T159" s="189">
        <f>G159/R159</f>
        <v>0.24938383138469097</v>
      </c>
      <c r="U159" s="351">
        <f>#N/A</f>
        <v>568.65</v>
      </c>
      <c r="V159" s="351">
        <f>#N/A</f>
        <v>568.65</v>
      </c>
      <c r="W159" s="351">
        <f>#N/A</f>
        <v>0</v>
      </c>
      <c r="X159" s="189">
        <f>V159/U159</f>
        <v>1</v>
      </c>
      <c r="Y159" s="199">
        <f>#N/A</f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7" sqref="F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504" t="s">
        <v>142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186"/>
    </row>
    <row r="2" spans="2:24" s="1" customFormat="1" ht="15.75" customHeight="1">
      <c r="B2" s="470"/>
      <c r="C2" s="470"/>
      <c r="D2" s="470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71"/>
      <c r="B3" s="473"/>
      <c r="C3" s="474" t="s">
        <v>0</v>
      </c>
      <c r="D3" s="475" t="s">
        <v>143</v>
      </c>
      <c r="E3" s="25"/>
      <c r="F3" s="476" t="s">
        <v>26</v>
      </c>
      <c r="G3" s="477"/>
      <c r="H3" s="477"/>
      <c r="I3" s="477"/>
      <c r="J3" s="478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1" t="s">
        <v>144</v>
      </c>
      <c r="U3" s="482" t="s">
        <v>145</v>
      </c>
      <c r="V3" s="482"/>
      <c r="W3" s="482"/>
      <c r="X3" s="194"/>
    </row>
    <row r="4" spans="1:23" ht="22.5" customHeight="1">
      <c r="A4" s="471"/>
      <c r="B4" s="473"/>
      <c r="C4" s="474"/>
      <c r="D4" s="475"/>
      <c r="E4" s="483" t="s">
        <v>146</v>
      </c>
      <c r="F4" s="485" t="s">
        <v>31</v>
      </c>
      <c r="G4" s="487" t="s">
        <v>147</v>
      </c>
      <c r="H4" s="480" t="s">
        <v>148</v>
      </c>
      <c r="I4" s="487" t="s">
        <v>149</v>
      </c>
      <c r="J4" s="480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0"/>
      <c r="U4" s="489" t="s">
        <v>152</v>
      </c>
      <c r="V4" s="487" t="s">
        <v>44</v>
      </c>
      <c r="W4" s="491" t="s">
        <v>43</v>
      </c>
    </row>
    <row r="5" spans="1:23" ht="67.5" customHeight="1">
      <c r="A5" s="472"/>
      <c r="B5" s="473"/>
      <c r="C5" s="474"/>
      <c r="D5" s="475"/>
      <c r="E5" s="484"/>
      <c r="F5" s="486"/>
      <c r="G5" s="488"/>
      <c r="H5" s="481"/>
      <c r="I5" s="488"/>
      <c r="J5" s="481"/>
      <c r="K5" s="492" t="s">
        <v>109</v>
      </c>
      <c r="L5" s="493"/>
      <c r="M5" s="494"/>
      <c r="N5" s="495" t="s">
        <v>153</v>
      </c>
      <c r="O5" s="496"/>
      <c r="P5" s="497"/>
      <c r="Q5" s="498" t="s">
        <v>154</v>
      </c>
      <c r="R5" s="498"/>
      <c r="S5" s="498"/>
      <c r="T5" s="481"/>
      <c r="U5" s="490"/>
      <c r="V5" s="488"/>
      <c r="W5" s="491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>#N/A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>#N/A</f>
        <v>0.003012131566098031</v>
      </c>
      <c r="Y9" s="260">
        <f>#N/A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>#N/A</f>
        <v>-0.007269683338326782</v>
      </c>
      <c r="Y10" s="260">
        <f>#N/A</f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>#N/A</f>
        <v>0.012037594103769922</v>
      </c>
      <c r="Y11" s="260">
        <f>#N/A</f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>#N/A</f>
        <v>0.3481036992025446</v>
      </c>
      <c r="Y12" s="260">
        <f>#N/A</f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>#N/A</f>
        <v>0.06785213749811159</v>
      </c>
      <c r="Y13" s="260">
        <f>#N/A</f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>#N/A</f>
        <v>0.07199597530065083</v>
      </c>
      <c r="Y14" s="260">
        <f>#N/A</f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>#N/A</f>
        <v>0.00023950009797735206</v>
      </c>
      <c r="Y15" s="260">
        <f>#N/A</f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>#N/A</f>
        <v>#DIV/0!</v>
      </c>
      <c r="Y16" s="260" t="e">
        <f>#N/A</f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>#N/A</f>
        <v>2.88235294117647</v>
      </c>
      <c r="Y17" s="260">
        <f>#N/A</f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>#N/A</f>
        <v>0.004731355252606484</v>
      </c>
      <c r="Y18" s="260">
        <f>#N/A</f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>#N/A</f>
        <v>-0.03683566123757509</v>
      </c>
      <c r="Y19" s="260">
        <f>#N/A</f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>#N/A</f>
        <v>-0.026164610275941858</v>
      </c>
      <c r="Y20" s="260">
        <f>#N/A</f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>#N/A</f>
        <v>0</v>
      </c>
      <c r="Y21" s="260">
        <f>#N/A</f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>#N/A</f>
        <v>0</v>
      </c>
      <c r="Y22" s="260">
        <f>#N/A</f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>#N/A</f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>#N/A</f>
        <v>-0.009325376635295646</v>
      </c>
      <c r="Y24" s="260">
        <f>#N/A</f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>#N/A</f>
        <v>0.019791305902199685</v>
      </c>
      <c r="Y25" s="260">
        <f>#N/A</f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>#N/A</f>
        <v>-0.3671650646730744</v>
      </c>
      <c r="Y26" s="260">
        <f>#N/A</f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>#N/A</f>
        <v>0.03559104744019481</v>
      </c>
      <c r="Y27" s="260">
        <f>#N/A</f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>#N/A</f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>#N/A</f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>#N/A</f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>#N/A</f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>#N/A</f>
        <v>-0.00675357982474889</v>
      </c>
      <c r="Y32" s="260">
        <f>#N/A</f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>#N/A</f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>#N/A</f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>#N/A</f>
        <v>-0.013243246686799548</v>
      </c>
      <c r="Y35" s="260">
        <f>#N/A</f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>#N/A</f>
        <v>0.0015162695441595098</v>
      </c>
      <c r="Y36" s="260">
        <f>#N/A</f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>#N/A</f>
        <v>-0.019928209913950168</v>
      </c>
      <c r="Y37" s="260">
        <f>#N/A</f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>#N/A</f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>#N/A</f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>#N/A</f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>#N/A</f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>#N/A</f>
        <v>0</v>
      </c>
      <c r="Y42" s="260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>#N/A</f>
        <v>0.3553704962610469</v>
      </c>
      <c r="Y43" s="260">
        <f>#N/A</f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>#N/A</f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>#N/A</f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>#N/A</f>
        <v>0.28532898803169077</v>
      </c>
      <c r="Y46" s="260">
        <f>#N/A</f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>#N/A</f>
        <v>0.015575610070475143</v>
      </c>
      <c r="Y47" s="260">
        <f>#N/A</f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>#N/A</f>
        <v>0.043478260869565216</v>
      </c>
      <c r="Y48" s="260">
        <f>#N/A</f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>#N/A</f>
        <v>0.01864362128488173</v>
      </c>
      <c r="Y49" s="260">
        <f>#N/A</f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>#N/A</f>
        <v>0.014466967508085071</v>
      </c>
      <c r="Y50" s="260">
        <f>#N/A</f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>#N/A</f>
        <v>0.228887277999275</v>
      </c>
      <c r="Y51" s="260">
        <f>#N/A</f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>#N/A</f>
        <v>0</v>
      </c>
      <c r="Y52" s="260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>#N/A</f>
        <v>0.021104340950781952</v>
      </c>
      <c r="Y53" s="259">
        <f>#N/A</f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>#N/A</f>
        <v>0.0017421602787459634</v>
      </c>
      <c r="Y54" s="260">
        <f>#N/A</f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>#N/A</f>
        <v>0.016537264051347367</v>
      </c>
      <c r="Y55" s="260">
        <f>#N/A</f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>#N/A</f>
        <v>3.5428392745465915</v>
      </c>
      <c r="Y56" s="260">
        <f>#N/A</f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>#N/A</f>
        <v>-130</v>
      </c>
      <c r="Y57" s="260">
        <f>#N/A</f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>#N/A</f>
        <v>0.18795370639233377</v>
      </c>
      <c r="Y58" s="260">
        <f>#N/A</f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>#N/A</f>
        <v>0.19451198332754416</v>
      </c>
      <c r="Y59" s="260">
        <f>#N/A</f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>#N/A</f>
        <v>0.040615166870964226</v>
      </c>
      <c r="Y60" s="260">
        <f>#N/A</f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>#N/A</f>
        <v>#DIV/0!</v>
      </c>
      <c r="Y61" s="260" t="e">
        <f>#N/A</f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>#N/A</f>
        <v>0.03591507988618958</v>
      </c>
      <c r="Y62" s="260">
        <f>#N/A</f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>#N/A</f>
        <v>0.0496210363495746</v>
      </c>
      <c r="Y63" s="260">
        <f>#N/A</f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>#N/A</f>
        <v>0.9588550983899821</v>
      </c>
      <c r="Y64" s="260">
        <f>#N/A</f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>#N/A</f>
        <v>0.012995077747796513</v>
      </c>
      <c r="Y65" s="260">
        <f>#N/A</f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>#N/A</f>
        <v>-0.017588455711113782</v>
      </c>
      <c r="Y66" s="260">
        <f>#N/A</f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>#N/A</f>
        <v>-0.0710958920511009</v>
      </c>
      <c r="Y67" s="260">
        <f>#N/A</f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>#N/A</f>
        <v>-2.1578947368421053</v>
      </c>
      <c r="Y68" s="260">
        <f>#N/A</f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>#N/A</f>
        <v>-50</v>
      </c>
      <c r="Y69" s="260">
        <f>#N/A</f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>#N/A</f>
        <v>-0.006838136365107474</v>
      </c>
      <c r="Y70" s="260">
        <f>#N/A</f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>#N/A</f>
        <v>-0.1869918699186992</v>
      </c>
      <c r="Y71" s="260">
        <f>#N/A</f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>#N/A</f>
        <v>0.032477364539720055</v>
      </c>
      <c r="Y72" s="260">
        <f>#N/A</f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>#N/A</f>
        <v>#DIV/0!</v>
      </c>
      <c r="Y73" s="260" t="e">
        <f>#N/A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>#N/A</f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>#N/A</f>
        <v>#DIV/0!</v>
      </c>
      <c r="Y75" s="260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>#N/A</f>
        <v>-0.07859915314043753</v>
      </c>
      <c r="Y76" s="260">
        <f>#N/A</f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>#N/A</f>
        <v>1.4215976331360947</v>
      </c>
      <c r="Y77" s="260">
        <f>#N/A</f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>#N/A</f>
        <v>-0.6594301221166893</v>
      </c>
      <c r="Y78" s="260">
        <f>#N/A</f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>#N/A</f>
        <v>0.00010001238551393676</v>
      </c>
      <c r="Y79" s="259">
        <f>#N/A</f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>#N/A</f>
        <v>0</v>
      </c>
      <c r="Y80" s="260">
        <f>#N/A</f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>#N/A</f>
        <v>0</v>
      </c>
      <c r="Y81" s="260">
        <f>#N/A</f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>#N/A</f>
        <v>0</v>
      </c>
      <c r="Y82" s="260">
        <f>#N/A</f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>#N/A</f>
        <v>0</v>
      </c>
      <c r="Y83" s="260">
        <f>#N/A</f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>#N/A</f>
        <v>#DIV/0!</v>
      </c>
      <c r="Y84" s="260" t="e">
        <f>#N/A</f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>#N/A</f>
        <v>0.2590775269872424</v>
      </c>
      <c r="Y85" s="260">
        <f>#N/A</f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>#N/A</f>
        <v>0.25834970530451873</v>
      </c>
      <c r="Y86" s="260">
        <f>#N/A</f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>#N/A</f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>#N/A</f>
        <v>-3.2687481462397625</v>
      </c>
      <c r="Y88" s="260">
        <f>#N/A</f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>#N/A</f>
        <v>-4.3941510784542</v>
      </c>
      <c r="Y89" s="260">
        <f>#N/A</f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>#N/A</f>
        <v>-4.899006526543314</v>
      </c>
      <c r="Y90" s="260">
        <f>#N/A</f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>#N/A</f>
        <v>0.6153846153846154</v>
      </c>
      <c r="Y91" s="260">
        <f>#N/A</f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>#N/A</f>
        <v>-4.433715580990531</v>
      </c>
      <c r="Y92" s="260">
        <f>#N/A</f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>#N/A</f>
        <v>0.13101871695956568</v>
      </c>
      <c r="Y93" s="260">
        <f>#N/A</f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>#N/A</f>
        <v>#DIV/0!</v>
      </c>
      <c r="Y94" s="260" t="e">
        <f>#N/A</f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>#N/A</f>
        <v>-0.039036572692836446</v>
      </c>
      <c r="Y95" s="260">
        <f>#N/A</f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>#N/A</f>
        <v>0.06756756756756757</v>
      </c>
      <c r="Y96" s="260">
        <f>#N/A</f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>#N/A</f>
        <v>-0.037604980917956055</v>
      </c>
      <c r="Y97" s="260">
        <f>#N/A</f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>#N/A</f>
        <v>-0.0011321822813472604</v>
      </c>
      <c r="Y98" s="260">
        <f>#N/A</f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>#N/A</f>
        <v>0</v>
      </c>
      <c r="Y99" s="260">
        <f>#N/A</f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>#N/A</f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>#N/A</f>
        <v>-0.1127113758633087</v>
      </c>
    </row>
    <row r="102" spans="2:25" ht="15">
      <c r="B102" s="262" t="s">
        <v>159</v>
      </c>
      <c r="U102" s="263"/>
      <c r="X102" s="197"/>
      <c r="Y102" s="260">
        <f>#N/A</f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>#N/A</f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2"/>
      <c r="H104" s="512"/>
      <c r="I104" s="512"/>
      <c r="J104" s="512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>#N/A</f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3"/>
      <c r="V105" s="513"/>
      <c r="X105" s="197"/>
      <c r="Y105" s="260">
        <f>#N/A</f>
        <v>0</v>
      </c>
    </row>
    <row r="106" spans="3:25" ht="15">
      <c r="C106" s="271">
        <v>43097</v>
      </c>
      <c r="D106" s="267">
        <v>15629.9</v>
      </c>
      <c r="G106" s="500"/>
      <c r="H106" s="500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3"/>
      <c r="V106" s="513"/>
      <c r="X106" s="197"/>
      <c r="Y106" s="260">
        <f>#N/A</f>
        <v>0</v>
      </c>
    </row>
    <row r="107" spans="3:25" ht="15.75" customHeight="1">
      <c r="C107" s="271">
        <v>43096</v>
      </c>
      <c r="D107" s="267">
        <v>15417.7</v>
      </c>
      <c r="G107" s="500"/>
      <c r="H107" s="500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3"/>
      <c r="V107" s="513"/>
      <c r="X107" s="197"/>
      <c r="Y107" s="260">
        <f>#N/A</f>
        <v>0</v>
      </c>
    </row>
    <row r="108" spans="3:25" ht="15.75" customHeight="1">
      <c r="C108" s="271"/>
      <c r="F108" s="278"/>
      <c r="G108" s="501"/>
      <c r="H108" s="501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>#N/A</f>
        <v>0</v>
      </c>
    </row>
    <row r="109" spans="2:25" ht="18" customHeight="1">
      <c r="B109" s="502" t="s">
        <v>165</v>
      </c>
      <c r="C109" s="503"/>
      <c r="D109" s="280">
        <f>3396166.95/1000</f>
        <v>3396.1669500000003</v>
      </c>
      <c r="E109" s="281"/>
      <c r="F109" s="282" t="s">
        <v>166</v>
      </c>
      <c r="G109" s="500"/>
      <c r="H109" s="500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>#N/A</f>
        <v>0</v>
      </c>
    </row>
    <row r="110" spans="6:25" ht="9.75" customHeight="1">
      <c r="F110" s="278"/>
      <c r="G110" s="500"/>
      <c r="H110" s="500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>#N/A</f>
        <v>0</v>
      </c>
    </row>
    <row r="111" spans="2:25" ht="22.5" customHeight="1" hidden="1">
      <c r="B111" s="499" t="s">
        <v>167</v>
      </c>
      <c r="C111" s="514"/>
      <c r="D111" s="285">
        <v>0</v>
      </c>
      <c r="E111" s="286" t="s">
        <v>24</v>
      </c>
      <c r="F111" s="278"/>
      <c r="G111" s="500"/>
      <c r="H111" s="500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>#N/A</f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>#N/A</f>
        <v>0</v>
      </c>
    </row>
    <row r="113" spans="4:25" ht="15" hidden="1">
      <c r="D113" s="265"/>
      <c r="I113" s="267"/>
      <c r="Q113" s="3"/>
      <c r="R113" s="3"/>
      <c r="S113" s="3"/>
      <c r="T113" s="3"/>
      <c r="U113" s="515"/>
      <c r="V113" s="515"/>
      <c r="W113" s="3"/>
      <c r="X113" s="197"/>
      <c r="Y113" s="260">
        <f>#N/A</f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>#N/A</f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>#N/A</f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>#N/A</f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>#N/A</f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>#N/A</f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>#N/A</f>
        <v>0</v>
      </c>
    </row>
    <row r="120" spans="2:25" ht="15" hidden="1">
      <c r="B120" s="272" t="s">
        <v>173</v>
      </c>
      <c r="E120" s="267">
        <v>79090</v>
      </c>
      <c r="X120" s="197"/>
      <c r="Y120" s="260">
        <f>#N/A</f>
        <v>0</v>
      </c>
    </row>
    <row r="121" spans="24:25" ht="15" hidden="1">
      <c r="X121" s="197"/>
      <c r="Y121" s="260">
        <f>#N/A</f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>#N/A</f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>#N/A</f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>#N/A</f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>#N/A</f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>#N/A</f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>#N/A</f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>#N/A</f>
        <v>0</v>
      </c>
    </row>
    <row r="129" spans="24:25" ht="15" hidden="1">
      <c r="X129" s="197"/>
      <c r="Y129" s="260">
        <f>#N/A</f>
        <v>0</v>
      </c>
    </row>
    <row r="130" spans="24:25" ht="15" hidden="1">
      <c r="X130" s="197"/>
      <c r="Y130" s="260">
        <f>#N/A</f>
        <v>0</v>
      </c>
    </row>
    <row r="131" spans="24:25" ht="15" hidden="1">
      <c r="X131" s="197"/>
      <c r="Y131" s="260">
        <f>#N/A</f>
        <v>0</v>
      </c>
    </row>
    <row r="132" spans="24:25" ht="15" hidden="1">
      <c r="X132" s="197"/>
      <c r="Y132" s="260">
        <f>#N/A</f>
        <v>0</v>
      </c>
    </row>
    <row r="133" spans="24:25" ht="15" hidden="1">
      <c r="X133" s="197"/>
      <c r="Y133" s="260">
        <f>#N/A</f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>#N/A</f>
        <v>2.88235294117647</v>
      </c>
      <c r="Y136" s="260">
        <f>#N/A</f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>#N/A</f>
        <v>0.004731355252606484</v>
      </c>
      <c r="Y137" s="260">
        <f>#N/A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>#N/A</f>
        <v>3.5428392745465915</v>
      </c>
      <c r="Y138" s="260">
        <f>#N/A</f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>#N/A</f>
        <v>-130</v>
      </c>
      <c r="Y139" s="260">
        <f>#N/A</f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>#N/A</f>
        <v>0.18795370639233377</v>
      </c>
      <c r="Y140" s="260">
        <f>#N/A</f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>#N/A</f>
        <v>0.19451198332754416</v>
      </c>
      <c r="Y141" s="260">
        <f>#N/A</f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>#N/A</f>
        <v>-0.1869918699186992</v>
      </c>
      <c r="Y142" s="260">
        <f>#N/A</f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>#N/A</f>
        <v>1.4215976331360947</v>
      </c>
      <c r="Y143" s="260">
        <f>#N/A</f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>#N/A</f>
        <v>-0.6594301221166893</v>
      </c>
      <c r="Y144" s="260">
        <f>#N/A</f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>#N/A</f>
        <v>0.37487690550281627</v>
      </c>
      <c r="Y145" s="260">
        <f>#N/A</f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>#N/A</f>
        <v>0.040615166870964226</v>
      </c>
      <c r="Y148" s="260">
        <f>#N/A</f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>#N/A</f>
        <v>#DIV/0!</v>
      </c>
      <c r="Y149" s="260" t="e">
        <f>#N/A</f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>#N/A</f>
        <v>0.03591507988618958</v>
      </c>
      <c r="Y150" s="260">
        <f>#N/A</f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>#N/A</f>
        <v>0.0496210363495746</v>
      </c>
      <c r="Y151" s="260">
        <f>#N/A</f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>#N/A</f>
        <v>0.9588550983899821</v>
      </c>
      <c r="Y152" s="260">
        <f>#N/A</f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>#N/A</f>
        <v>0.03823737364086299</v>
      </c>
      <c r="Y153" s="260">
        <f>#N/A</f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>#N/A</f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>#N/A</f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>#N/A</f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2018-08-20T11:43:23Z</cp:lastPrinted>
  <dcterms:created xsi:type="dcterms:W3CDTF">2003-07-28T11:27:56Z</dcterms:created>
  <dcterms:modified xsi:type="dcterms:W3CDTF">2018-08-21T09:27:14Z</dcterms:modified>
  <cp:category/>
  <cp:version/>
  <cp:contentType/>
  <cp:contentStatus/>
</cp:coreProperties>
</file>